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filterPrivacy="1"/>
  <bookViews>
    <workbookView xWindow="28575" yWindow="315" windowWidth="25200" windowHeight="15150" activeTab="1"/>
  </bookViews>
  <sheets>
    <sheet name="Break Even Calculator" sheetId="9" r:id="rId1"/>
    <sheet name="CFF - Plain" sheetId="8" r:id="rId2"/>
    <sheet name="CFF - Sally" sheetId="6" r:id="rId3"/>
    <sheet name="CFS - Plain" sheetId="1" r:id="rId4"/>
    <sheet name="CFS - Annotated" sheetId="3" r:id="rId5"/>
    <sheet name="Profit and Loss" sheetId="4" r:id="rId6"/>
    <sheet name="Balance Sheet" sheetId="5" r:id="rId7"/>
  </sheets>
  <definedNames>
    <definedName name="_xlnm.Print_Area" localSheetId="6">'Balance Sheet'!$A$1:$E$39</definedName>
    <definedName name="_xlnm.Print_Area" localSheetId="1">'CFF - Plain'!$B$1:$K$46</definedName>
    <definedName name="_xlnm.Print_Area" localSheetId="2">'CFF - Sally'!$B$1:$K$69</definedName>
    <definedName name="_xlnm.Print_Area" localSheetId="5">'Profit and Loss'!$A$1:$F$46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Author</author>
  </authors>
  <commentList>
    <comment ref="H8" authorId="0">
      <text>
        <r>
          <rPr>
            <b/>
            <sz val="9"/>
            <rFont val="Tahoma"/>
            <family val="2"/>
          </rPr>
          <t>Author:</t>
        </r>
        <r>
          <rPr>
            <sz val="9"/>
            <rFont val="Tahoma"/>
            <family val="2"/>
          </rPr>
          <t xml:space="preserve">
For power, gas, and water, if you can work out the costs per item then great and add the costs here, otherwise simply use overhead costs in the Overhead Costs table.
Don't double-dip by having costs in both tables!</t>
        </r>
      </text>
    </comment>
    <comment ref="H11" authorId="0">
      <text>
        <r>
          <rPr>
            <b/>
            <sz val="9"/>
            <rFont val="Tahoma"/>
            <family val="2"/>
          </rPr>
          <t>Author:</t>
        </r>
        <r>
          <rPr>
            <sz val="9"/>
            <rFont val="Tahoma"/>
            <family val="2"/>
          </rPr>
          <t xml:space="preserve">
If you can work out the labour cost per item, then add it here. Otherwise add the total labour per year as an overhead host to the Overhead Costs table.
Don't double-dip by having labour costs in both tables!</t>
        </r>
      </text>
    </comment>
  </commentList>
</comments>
</file>

<file path=xl/sharedStrings.xml><?xml version="1.0" encoding="utf-8"?>
<sst xmlns="http://schemas.openxmlformats.org/spreadsheetml/2006/main" count="396" uniqueCount="295">
  <si>
    <t>Cash flow from operations</t>
  </si>
  <si>
    <t>Cash from customers</t>
  </si>
  <si>
    <t>Cash paid to suppliers</t>
  </si>
  <si>
    <t>Cash paid to employees</t>
  </si>
  <si>
    <t>Cash paid for operating expenses</t>
  </si>
  <si>
    <t>Changes in inventory</t>
  </si>
  <si>
    <t>Changes in accounts receivable</t>
  </si>
  <si>
    <t>Changes in prepaid expenses</t>
  </si>
  <si>
    <t>Interest paid</t>
  </si>
  <si>
    <t>Tax paid</t>
  </si>
  <si>
    <t>Net cash from operations</t>
  </si>
  <si>
    <t>Sum of the above operations cash flows</t>
  </si>
  <si>
    <t>Cash flow from investing</t>
  </si>
  <si>
    <t>Sale of long-term assets</t>
  </si>
  <si>
    <t>Sale of land</t>
  </si>
  <si>
    <t>Purchase of long-term assets</t>
  </si>
  <si>
    <t>Net cash flow from investing</t>
  </si>
  <si>
    <t>Sum of the above investing cash flows</t>
  </si>
  <si>
    <t>Cash flow from financing</t>
  </si>
  <si>
    <t>Cash from loans</t>
  </si>
  <si>
    <t>Repayment of loans</t>
  </si>
  <si>
    <t>Payment of dividends</t>
  </si>
  <si>
    <t>Net cash flow from financing</t>
  </si>
  <si>
    <t>Sum of the above financing cash flows</t>
  </si>
  <si>
    <t>Net change in cash</t>
  </si>
  <si>
    <t>Sum of cash flows Operations + Investing + Financing</t>
  </si>
  <si>
    <t>Opening balance</t>
  </si>
  <si>
    <t>Cash on hand at the start of the period</t>
  </si>
  <si>
    <t>Closing balance</t>
  </si>
  <si>
    <t>Net change in cash + Opening balance</t>
  </si>
  <si>
    <t>Cash flows from business activities producing and selling goods and services.</t>
  </si>
  <si>
    <t>(+) Cash from customers</t>
  </si>
  <si>
    <t>(+) Other cash received (if any)</t>
  </si>
  <si>
    <t>Cash from other operating activities.</t>
  </si>
  <si>
    <t>(-) Cash paid to suppliers</t>
  </si>
  <si>
    <t>Inventory, insurance, advertising, …</t>
  </si>
  <si>
    <t>(-) Cash paid to employees</t>
  </si>
  <si>
    <t>(-) Cash paid for operating expenses</t>
  </si>
  <si>
    <t>Rent, power, …</t>
  </si>
  <si>
    <t>(-) Interest paid</t>
  </si>
  <si>
    <t>(-) Tax paid</t>
  </si>
  <si>
    <t>Cash flows from the buying and selling of non-current assets. Includes the purchase and sale of stock, bonds, securities, equipment, buildings, and land, as well as lending money and receiving loan payments.</t>
  </si>
  <si>
    <t>(+) Sale of long-term assets</t>
  </si>
  <si>
    <t>(+) Sale of land</t>
  </si>
  <si>
    <t>(-) Purchase of long-term assets</t>
  </si>
  <si>
    <t>Cash flows from borrowing or repaying money, issuing stock, paying dividends, and withdrawals and distributions.</t>
  </si>
  <si>
    <t>(+) Cash from loans</t>
  </si>
  <si>
    <t>Money borrowed from any source.</t>
  </si>
  <si>
    <t>(-) Repayment of loans</t>
  </si>
  <si>
    <t>All forms of loans.</t>
  </si>
  <si>
    <t>(-) Payment of dividends/distributions</t>
  </si>
  <si>
    <t>Payments to owners and partners.</t>
  </si>
  <si>
    <t>(+) Cash from issuing stock</t>
  </si>
  <si>
    <t>Cash from selling shares in business.</t>
  </si>
  <si>
    <t>(+) Owner/partner cash injection</t>
  </si>
  <si>
    <t>Cash contributions.</t>
  </si>
  <si>
    <t>j = h-i</t>
  </si>
  <si>
    <t>Net Income</t>
  </si>
  <si>
    <t>i</t>
  </si>
  <si>
    <t>Tax - assume 30%</t>
  </si>
  <si>
    <t>h = f-g</t>
  </si>
  <si>
    <t>Profit before tax</t>
  </si>
  <si>
    <t>g</t>
  </si>
  <si>
    <t>Depreciation assume 20%/yr</t>
  </si>
  <si>
    <t>f = c-d-e</t>
  </si>
  <si>
    <t>Operating Profit</t>
  </si>
  <si>
    <t>e</t>
  </si>
  <si>
    <t>Total non-operating expenses</t>
  </si>
  <si>
    <t>Non-operating Expenses</t>
  </si>
  <si>
    <t>d</t>
  </si>
  <si>
    <t>Total operating expenses</t>
  </si>
  <si>
    <t>Operating Expenses</t>
  </si>
  <si>
    <t>Expenses</t>
  </si>
  <si>
    <t>c = a-b</t>
  </si>
  <si>
    <t>Gross Profit</t>
  </si>
  <si>
    <t>b</t>
  </si>
  <si>
    <t>Total Cost of Sales</t>
  </si>
  <si>
    <t>Other</t>
  </si>
  <si>
    <t>Materials</t>
  </si>
  <si>
    <t>Cost of Goods Sold (CoGs)</t>
  </si>
  <si>
    <t>a</t>
  </si>
  <si>
    <t>Total Sales</t>
  </si>
  <si>
    <t>Apprentice</t>
  </si>
  <si>
    <t>Sally</t>
  </si>
  <si>
    <t>Revenues</t>
  </si>
  <si>
    <t>Details</t>
  </si>
  <si>
    <t>Income</t>
  </si>
  <si>
    <t>This Year</t>
  </si>
  <si>
    <t>Last Year</t>
  </si>
  <si>
    <t>Profit and Loss (P&amp;L)</t>
  </si>
  <si>
    <t>Assets</t>
  </si>
  <si>
    <t>Current Assets</t>
  </si>
  <si>
    <t>Cash (bank account)</t>
  </si>
  <si>
    <t>Inventory</t>
  </si>
  <si>
    <t>Accounts receivable</t>
  </si>
  <si>
    <t>Pre-paid expenses (insurance and licenses)</t>
  </si>
  <si>
    <t>Total Current Assets</t>
  </si>
  <si>
    <t>Fixed assests</t>
  </si>
  <si>
    <t>Equipment</t>
  </si>
  <si>
    <t>Work vehicle</t>
  </si>
  <si>
    <t>Total Fixed Assets</t>
  </si>
  <si>
    <t>Intangible Assets</t>
  </si>
  <si>
    <t>Goodwill</t>
  </si>
  <si>
    <t>Supply contract</t>
  </si>
  <si>
    <t>Total Intangible Assets</t>
  </si>
  <si>
    <t>Total Assets</t>
  </si>
  <si>
    <t>Liabilities and owner's equity</t>
  </si>
  <si>
    <t>Current liabilities</t>
  </si>
  <si>
    <t>Accounts payable</t>
  </si>
  <si>
    <t>Accrued wages</t>
  </si>
  <si>
    <t>Unearned revenue (work to be done)</t>
  </si>
  <si>
    <t>Short-term business loan</t>
  </si>
  <si>
    <t>Income taxes payable</t>
  </si>
  <si>
    <t>Total current liabilities</t>
  </si>
  <si>
    <t>Long-term liabilities</t>
  </si>
  <si>
    <t>Vehicle loan (full amount)</t>
  </si>
  <si>
    <t>Long-term business loan</t>
  </si>
  <si>
    <t>Total long-term liabilities</t>
  </si>
  <si>
    <t>Owner's equity</t>
  </si>
  <si>
    <t>Owner's capital investment</t>
  </si>
  <si>
    <t>Owner's accrued capital</t>
  </si>
  <si>
    <t>Accumulated retained earnings</t>
  </si>
  <si>
    <t>Total owner's equity</t>
  </si>
  <si>
    <t>Total liabilities and owner's equity</t>
  </si>
  <si>
    <t>Cash Flow Forecast (CFF)</t>
  </si>
  <si>
    <t>Employee</t>
  </si>
  <si>
    <t>Hourly Rate</t>
  </si>
  <si>
    <t>EEP/hour</t>
  </si>
  <si>
    <t>Total</t>
  </si>
  <si>
    <t>Charge out</t>
  </si>
  <si>
    <t>Work hours per year</t>
  </si>
  <si>
    <t>a  (52wx40h)</t>
  </si>
  <si>
    <t>Long-term Assets</t>
  </si>
  <si>
    <t>Week days per year</t>
  </si>
  <si>
    <t>b  (52wx5d)</t>
  </si>
  <si>
    <t>Vehicle</t>
  </si>
  <si>
    <t>Site Shed</t>
  </si>
  <si>
    <t>Employee Expense Percent (EEP)</t>
  </si>
  <si>
    <t>Avail work days per year</t>
  </si>
  <si>
    <t>c = b-d</t>
  </si>
  <si>
    <t>Tools</t>
  </si>
  <si>
    <t>Max Billable weeks/year</t>
  </si>
  <si>
    <t>e = c÷5days</t>
  </si>
  <si>
    <t>Holiday days</t>
  </si>
  <si>
    <t>Stat holidays</t>
  </si>
  <si>
    <t>Max Billable Hrs/Month</t>
  </si>
  <si>
    <t>g = c×8÷12</t>
  </si>
  <si>
    <t>Financing</t>
  </si>
  <si>
    <t>Sick days</t>
  </si>
  <si>
    <t>Util Billable Hrs/Month</t>
  </si>
  <si>
    <t>h = g×f</t>
  </si>
  <si>
    <t>Cash Inj.</t>
  </si>
  <si>
    <t>Anniversaries</t>
  </si>
  <si>
    <t>Bank Loan</t>
  </si>
  <si>
    <t>Total non-working days</t>
  </si>
  <si>
    <t>Labour Utilisation percentage</t>
  </si>
  <si>
    <t>f</t>
  </si>
  <si>
    <t>Target Annual Profit</t>
  </si>
  <si>
    <t>Oct</t>
  </si>
  <si>
    <t>Nov</t>
  </si>
  <si>
    <t>Dec</t>
  </si>
  <si>
    <t>Jan</t>
  </si>
  <si>
    <t>Feb</t>
  </si>
  <si>
    <t>Mar</t>
  </si>
  <si>
    <t>Apr</t>
  </si>
  <si>
    <t>May</t>
  </si>
  <si>
    <t>Jun</t>
  </si>
  <si>
    <t>Jul</t>
  </si>
  <si>
    <t>Aug</t>
  </si>
  <si>
    <t>Sep</t>
  </si>
  <si>
    <t>Month-1</t>
  </si>
  <si>
    <t>Month-2</t>
  </si>
  <si>
    <t>Month-3</t>
  </si>
  <si>
    <t>Month-4</t>
  </si>
  <si>
    <t>Month-5</t>
  </si>
  <si>
    <t>Month-6</t>
  </si>
  <si>
    <t>Month-7</t>
  </si>
  <si>
    <t>Month-8</t>
  </si>
  <si>
    <t>Month-9</t>
  </si>
  <si>
    <t>Month-10</t>
  </si>
  <si>
    <t>Month-11</t>
  </si>
  <si>
    <t>Month-12</t>
  </si>
  <si>
    <t>Receipts</t>
  </si>
  <si>
    <t>Rate</t>
  </si>
  <si>
    <t>Sales Labour</t>
  </si>
  <si>
    <t>Materials Margin</t>
  </si>
  <si>
    <t>Total Receipts</t>
  </si>
  <si>
    <t>Less Payments</t>
  </si>
  <si>
    <t>Direct costs</t>
  </si>
  <si>
    <t>Materials - 1 month in arrears</t>
  </si>
  <si>
    <t>In Scope</t>
  </si>
  <si>
    <t>Total Direct Costs</t>
  </si>
  <si>
    <t>Overheads</t>
  </si>
  <si>
    <t>Accountant</t>
  </si>
  <si>
    <t>Advertising, Website, Social Media</t>
  </si>
  <si>
    <t>Estimate</t>
  </si>
  <si>
    <t>ACC - Accident Compensation Commission</t>
  </si>
  <si>
    <t>Kiwi Saver</t>
  </si>
  <si>
    <t>Lawyer</t>
  </si>
  <si>
    <t>Accounting Software Package</t>
  </si>
  <si>
    <t>Contractor Management Package</t>
  </si>
  <si>
    <t>Health and Safety Management Contract</t>
  </si>
  <si>
    <t>Bank Fees</t>
  </si>
  <si>
    <t>Debt repayments over 5 years</t>
  </si>
  <si>
    <t>Loan</t>
  </si>
  <si>
    <t>Interest - flat rate on initial loan value</t>
  </si>
  <si>
    <t>Insurance - liability and indeminty</t>
  </si>
  <si>
    <t>Motor vehicle Fuel</t>
  </si>
  <si>
    <t>Power</t>
  </si>
  <si>
    <t>Rent</t>
  </si>
  <si>
    <t>Repairs and maintenance</t>
  </si>
  <si>
    <t>Telephone</t>
  </si>
  <si>
    <t>Wages and employee expenses</t>
  </si>
  <si>
    <t>Total Overheads</t>
  </si>
  <si>
    <t>Total Cash Payments</t>
  </si>
  <si>
    <t>Net Cash Flow</t>
  </si>
  <si>
    <t>Opening Bank Balance - starts with total financing less long-term assets</t>
  </si>
  <si>
    <t>Closing Bank Balance</t>
  </si>
  <si>
    <t>Overdraft Fee</t>
  </si>
  <si>
    <t>Final Closing Balance (FCB)</t>
  </si>
  <si>
    <t>Loan remaining owed to Bank (LR)</t>
  </si>
  <si>
    <t>Bank Covenant - Balance of debt (FCB - LR)</t>
  </si>
  <si>
    <t>Average hourly price</t>
  </si>
  <si>
    <t>Break-even Analysis</t>
  </si>
  <si>
    <t>Average hourly cost</t>
  </si>
  <si>
    <t>Work weeks per year</t>
  </si>
  <si>
    <t>Calculations</t>
  </si>
  <si>
    <t>Average Gross Margin/hr</t>
  </si>
  <si>
    <t>Utilisation percentage</t>
  </si>
  <si>
    <t>Weeks avail per year</t>
  </si>
  <si>
    <t>Overhead costs</t>
  </si>
  <si>
    <t>Sally annual costs</t>
  </si>
  <si>
    <t>c</t>
  </si>
  <si>
    <t>Apprentice annual costs</t>
  </si>
  <si>
    <t>Total overhead costs</t>
  </si>
  <si>
    <t>e = b+c+d</t>
  </si>
  <si>
    <t>Add target Profit</t>
  </si>
  <si>
    <t>Total target budget</t>
  </si>
  <si>
    <t>g = e+f</t>
  </si>
  <si>
    <t>Gross margin $/hr</t>
  </si>
  <si>
    <t>h = per unit(price-costs)</t>
  </si>
  <si>
    <t>To achieve break even per week</t>
  </si>
  <si>
    <t>Invoice hrs total</t>
  </si>
  <si>
    <t>i = e÷a÷h</t>
  </si>
  <si>
    <t>Invoice hrs per employee</t>
  </si>
  <si>
    <t>j = i÷2</t>
  </si>
  <si>
    <t>2 employees</t>
  </si>
  <si>
    <t>To achieve target profit per week</t>
  </si>
  <si>
    <t>k = g÷a÷h</t>
  </si>
  <si>
    <t>l = k÷2</t>
  </si>
  <si>
    <t>Balance Sheet</t>
  </si>
  <si>
    <t>Cash Flow Statement (CFS)</t>
  </si>
  <si>
    <t>Break Even Calculator</t>
  </si>
  <si>
    <t>Cost of Goods Sold / Variable Costs</t>
  </si>
  <si>
    <t>Markup %</t>
  </si>
  <si>
    <t>Overhead Costs</t>
  </si>
  <si>
    <t>Costs</t>
  </si>
  <si>
    <t>COGS per unit</t>
  </si>
  <si>
    <t>Markup / Contribution Margin</t>
  </si>
  <si>
    <t>Total:</t>
  </si>
  <si>
    <t>Sell price</t>
  </si>
  <si>
    <t>Material</t>
  </si>
  <si>
    <t>Target Profit</t>
  </si>
  <si>
    <t>Gas</t>
  </si>
  <si>
    <t>Total Overhead Costs</t>
  </si>
  <si>
    <t>Water</t>
  </si>
  <si>
    <t>Gross Margin  / Total Revenue Required</t>
  </si>
  <si>
    <t>Rates</t>
  </si>
  <si>
    <t>Labour</t>
  </si>
  <si>
    <t>Annual Sales to break even</t>
  </si>
  <si>
    <t>Insurance</t>
  </si>
  <si>
    <t>Office Supplies</t>
  </si>
  <si>
    <t>Annual Sales to Cover OH Costs and Provide a desired profit</t>
  </si>
  <si>
    <t>My Salary</t>
  </si>
  <si>
    <t>Weeks worked per year (max 52)</t>
  </si>
  <si>
    <t>d = b x c</t>
  </si>
  <si>
    <t>e = b + d</t>
  </si>
  <si>
    <t>B</t>
  </si>
  <si>
    <t>A</t>
  </si>
  <si>
    <t>b = B : COGS total cost</t>
  </si>
  <si>
    <t>Daily Sales = Weekly Sales ÷ 5 days</t>
  </si>
  <si>
    <t>g = A : Overhead total cost</t>
  </si>
  <si>
    <t>h = f + g</t>
  </si>
  <si>
    <r>
      <t xml:space="preserve">i = g </t>
    </r>
    <r>
      <rPr>
        <sz val="11"/>
        <color theme="1"/>
        <rFont val="Calibri"/>
        <family val="2"/>
      </rPr>
      <t>÷</t>
    </r>
    <r>
      <rPr>
        <sz val="9.35"/>
        <color theme="1"/>
        <rFont val="Calibri"/>
        <family val="2"/>
      </rPr>
      <t xml:space="preserve"> d</t>
    </r>
  </si>
  <si>
    <r>
      <t xml:space="preserve">j = i </t>
    </r>
    <r>
      <rPr>
        <sz val="11"/>
        <color theme="1"/>
        <rFont val="Calibri"/>
        <family val="2"/>
      </rPr>
      <t>÷</t>
    </r>
    <r>
      <rPr>
        <sz val="9.35"/>
        <color theme="1"/>
        <rFont val="Calibri"/>
        <family val="2"/>
      </rPr>
      <t xml:space="preserve"> a</t>
    </r>
  </si>
  <si>
    <r>
      <t xml:space="preserve">l = h </t>
    </r>
    <r>
      <rPr>
        <sz val="11"/>
        <color theme="1"/>
        <rFont val="Calibri"/>
        <family val="2"/>
      </rPr>
      <t>÷</t>
    </r>
    <r>
      <rPr>
        <sz val="9.35"/>
        <color theme="1"/>
        <rFont val="Calibri"/>
        <family val="2"/>
      </rPr>
      <t xml:space="preserve"> d</t>
    </r>
  </si>
  <si>
    <r>
      <t xml:space="preserve">m = l </t>
    </r>
    <r>
      <rPr>
        <sz val="11"/>
        <color theme="1"/>
        <rFont val="Calibri"/>
        <family val="2"/>
      </rPr>
      <t>÷</t>
    </r>
    <r>
      <rPr>
        <sz val="9.35"/>
        <color theme="1"/>
        <rFont val="Calibri"/>
        <family val="2"/>
      </rPr>
      <t xml:space="preserve"> a</t>
    </r>
  </si>
  <si>
    <r>
      <t>k = m</t>
    </r>
    <r>
      <rPr>
        <sz val="9.35"/>
        <color theme="1"/>
        <rFont val="Calibri"/>
        <family val="2"/>
      </rPr>
      <t xml:space="preserve"> ÷ 5</t>
    </r>
  </si>
  <si>
    <r>
      <t>k = j</t>
    </r>
    <r>
      <rPr>
        <sz val="9.35"/>
        <color theme="1"/>
        <rFont val="Calibri"/>
        <family val="2"/>
      </rPr>
      <t xml:space="preserve"> ÷ 5</t>
    </r>
  </si>
  <si>
    <t>a : you choose</t>
  </si>
  <si>
    <t>c : you choose</t>
  </si>
  <si>
    <t>f : you choose</t>
  </si>
  <si>
    <t>COGS = Cost of Goods Sold = direct costs of manufacture</t>
  </si>
  <si>
    <t>Weekly Sales</t>
  </si>
  <si>
    <t>Who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</si>
</sst>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0.0"/>
  </numFmts>
  <fonts count="13">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sz val="20"/>
      <color theme="1"/>
      <name val="Calibri"/>
      <family val="2"/>
      <scheme val="minor"/>
    </font>
    <font>
      <b/>
      <sz val="14"/>
      <color theme="1"/>
      <name val="Calibri"/>
      <family val="2"/>
      <scheme val="minor"/>
    </font>
    <font>
      <strike/>
      <sz val="11"/>
      <color theme="1"/>
      <name val="Calibri"/>
      <family val="2"/>
      <scheme val="minor"/>
    </font>
    <font>
      <sz val="11"/>
      <color theme="1"/>
      <name val="Calibri"/>
      <family val="2"/>
    </font>
    <font>
      <u val="single"/>
      <sz val="11"/>
      <color theme="10"/>
      <name val="Calibri"/>
      <family val="2"/>
      <scheme val="minor"/>
    </font>
    <font>
      <b/>
      <sz val="9"/>
      <name val="Tahoma"/>
      <family val="2"/>
    </font>
    <font>
      <sz val="9"/>
      <name val="Tahoma"/>
      <family val="2"/>
    </font>
    <font>
      <sz val="9.35"/>
      <color theme="1"/>
      <name val="Calibri"/>
      <family val="2"/>
    </font>
    <font>
      <b/>
      <sz val="8"/>
      <name val="Calibri"/>
      <family val="2"/>
    </font>
  </fonts>
  <fills count="23">
    <fill>
      <patternFill/>
    </fill>
    <fill>
      <patternFill patternType="gray125"/>
    </fill>
    <fill>
      <patternFill patternType="solid">
        <fgColor rgb="FFFBE4D5"/>
        <bgColor indexed="64"/>
      </patternFill>
    </fill>
    <fill>
      <patternFill patternType="solid">
        <fgColor rgb="FFFFF2CC"/>
        <bgColor indexed="64"/>
      </patternFill>
    </fill>
    <fill>
      <patternFill patternType="solid">
        <fgColor rgb="FFDEEAF6"/>
        <bgColor indexed="64"/>
      </patternFill>
    </fill>
    <fill>
      <patternFill patternType="solid">
        <fgColor rgb="FFF2F2F2"/>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7" tint="0.5999900102615356"/>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rgb="FFFF0000"/>
        <bgColor indexed="64"/>
      </patternFill>
    </fill>
    <fill>
      <patternFill patternType="solid">
        <fgColor theme="0" tint="-0.2499700039625167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7" tint="0.39998000860214233"/>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8" tint="0.5999900102615356"/>
        <bgColor indexed="64"/>
      </patternFill>
    </fill>
  </fills>
  <borders count="52">
    <border>
      <left/>
      <right/>
      <top/>
      <bottom/>
      <diagonal/>
    </border>
    <border>
      <left/>
      <right style="medium"/>
      <top style="medium"/>
      <bottom style="medium"/>
    </border>
    <border>
      <left/>
      <right style="medium"/>
      <top/>
      <bottom style="medium"/>
    </border>
    <border>
      <left style="medium"/>
      <right style="medium"/>
      <top/>
      <bottom style="medium"/>
    </border>
    <border>
      <left/>
      <right/>
      <top style="thin"/>
      <bottom style="thin"/>
    </border>
    <border>
      <left/>
      <right/>
      <top style="thin"/>
      <bottom style="medium"/>
    </border>
    <border>
      <left/>
      <right/>
      <top style="medium"/>
      <bottom style="medium"/>
    </border>
    <border>
      <left style="medium"/>
      <right style="medium"/>
      <top style="medium"/>
      <bottom style="medium"/>
    </border>
    <border>
      <left/>
      <right style="medium"/>
      <top/>
      <bottom/>
    </border>
    <border>
      <left/>
      <right/>
      <top/>
      <bottom style="medium"/>
    </border>
    <border>
      <left style="medium"/>
      <right/>
      <top/>
      <bottom/>
    </border>
    <border>
      <left style="medium"/>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style="thin"/>
      <top/>
      <bottom/>
    </border>
    <border>
      <left/>
      <right style="thin"/>
      <top style="medium"/>
      <bottom style="thin"/>
    </border>
    <border>
      <left style="thin"/>
      <right/>
      <top/>
      <bottom style="thin"/>
    </border>
    <border>
      <left/>
      <right style="thin"/>
      <top/>
      <bottom style="thin"/>
    </border>
    <border>
      <left style="thin"/>
      <right style="thin"/>
      <top style="thin"/>
      <bottom/>
    </border>
    <border>
      <left style="thin"/>
      <right/>
      <top style="thin"/>
      <bottom style="medium"/>
    </border>
    <border>
      <left style="thin"/>
      <right style="thin"/>
      <top style="medium"/>
      <bottom style="medium"/>
    </border>
    <border>
      <left/>
      <right style="thick"/>
      <top/>
      <bottom style="medium"/>
    </border>
    <border>
      <left/>
      <right style="thick"/>
      <top/>
      <bottom/>
    </border>
    <border>
      <left style="thick"/>
      <right/>
      <top style="thin"/>
      <bottom style="thin"/>
    </border>
    <border>
      <left style="thick"/>
      <right/>
      <top/>
      <bottom/>
    </border>
    <border>
      <left/>
      <right style="dashed"/>
      <top style="medium"/>
      <bottom/>
    </border>
    <border>
      <left style="thick"/>
      <right style="dashed"/>
      <top style="medium"/>
      <bottom/>
    </border>
    <border>
      <left style="dashed"/>
      <right style="dashed"/>
      <top style="medium"/>
      <bottom/>
    </border>
    <border>
      <left style="dashed"/>
      <right/>
      <top/>
      <bottom/>
    </border>
    <border>
      <left style="thick"/>
      <right style="dashed"/>
      <top/>
      <bottom style="medium"/>
    </border>
    <border>
      <left style="dashed"/>
      <right/>
      <top/>
      <bottom style="medium"/>
    </border>
    <border>
      <left style="thick"/>
      <right style="dashed"/>
      <top/>
      <bottom/>
    </border>
    <border>
      <left/>
      <right style="dashed"/>
      <top/>
      <bottom/>
    </border>
    <border>
      <left/>
      <right style="dashed"/>
      <top/>
      <bottom style="thin"/>
    </border>
    <border>
      <left style="thick"/>
      <right style="dashed"/>
      <top style="thin"/>
      <bottom style="medium"/>
    </border>
    <border>
      <left/>
      <right style="dashed"/>
      <top style="thin"/>
      <bottom style="medium"/>
    </border>
    <border>
      <left style="thick"/>
      <right style="dashed"/>
      <top style="thin"/>
      <bottom/>
    </border>
    <border>
      <left/>
      <right style="dashed"/>
      <top style="thin"/>
      <bottom/>
    </border>
    <border>
      <left/>
      <right/>
      <top style="thin"/>
      <bottom/>
    </border>
    <border>
      <left/>
      <right style="thick"/>
      <top style="thin"/>
      <bottom/>
    </border>
    <border>
      <left style="thick"/>
      <right style="dashed"/>
      <top/>
      <bottom style="thick"/>
    </border>
    <border>
      <left/>
      <right style="dashed"/>
      <top/>
      <bottom style="thick"/>
    </border>
    <border>
      <left/>
      <right/>
      <top/>
      <bottom style="thick"/>
    </border>
    <border>
      <left/>
      <right style="thick"/>
      <top/>
      <bottom style="thick"/>
    </border>
    <border>
      <left style="thick"/>
      <right/>
      <top style="thick"/>
      <bottom style="medium"/>
    </border>
    <border>
      <left/>
      <right/>
      <top style="thick"/>
      <bottom style="medium"/>
    </border>
    <border>
      <left/>
      <right style="thick"/>
      <top style="thick"/>
      <bottom style="medium"/>
    </border>
    <border>
      <left style="thin"/>
      <right style="medium"/>
      <top/>
      <bottom/>
    </border>
    <border>
      <left style="medium"/>
      <right/>
      <top/>
      <bottom style="medium"/>
    </border>
    <border>
      <left style="thin"/>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208">
    <xf numFmtId="0" fontId="0" fillId="0" borderId="0" xfId="0"/>
    <xf numFmtId="0" fontId="0" fillId="2" borderId="1" xfId="0" applyFill="1" applyBorder="1" applyAlignment="1">
      <alignment vertical="center" wrapText="1"/>
    </xf>
    <xf numFmtId="0" fontId="0" fillId="2" borderId="2" xfId="0"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3" borderId="2" xfId="0" applyFill="1" applyBorder="1" applyAlignment="1">
      <alignment vertical="center" wrapText="1"/>
    </xf>
    <xf numFmtId="0" fontId="0" fillId="4" borderId="2" xfId="0" applyFill="1" applyBorder="1" applyAlignment="1">
      <alignment vertical="center" wrapText="1"/>
    </xf>
    <xf numFmtId="0" fontId="0" fillId="5" borderId="2" xfId="0" applyFill="1" applyBorder="1" applyAlignment="1">
      <alignment vertical="center" wrapText="1"/>
    </xf>
    <xf numFmtId="0" fontId="0" fillId="0" borderId="0" xfId="0" applyAlignment="1">
      <alignment horizontal="left" indent="2"/>
    </xf>
    <xf numFmtId="6" fontId="0" fillId="0" borderId="0" xfId="0" applyNumberFormat="1"/>
    <xf numFmtId="0" fontId="2" fillId="0" borderId="0" xfId="0" applyFont="1"/>
    <xf numFmtId="0" fontId="2" fillId="0" borderId="0" xfId="0" applyFont="1" applyAlignment="1">
      <alignment horizontal="left" indent="2"/>
    </xf>
    <xf numFmtId="6" fontId="0" fillId="0" borderId="4" xfId="0" applyNumberFormat="1" applyBorder="1"/>
    <xf numFmtId="6" fontId="0" fillId="0" borderId="5" xfId="0" applyNumberFormat="1" applyBorder="1"/>
    <xf numFmtId="6" fontId="0" fillId="0" borderId="6" xfId="0" applyNumberFormat="1" applyBorder="1"/>
    <xf numFmtId="0" fontId="2" fillId="2" borderId="7" xfId="0" applyFont="1" applyFill="1" applyBorder="1" applyAlignment="1">
      <alignment vertical="center" wrapText="1"/>
    </xf>
    <xf numFmtId="0" fontId="0" fillId="2" borderId="3" xfId="0" applyFill="1" applyBorder="1" applyAlignment="1">
      <alignment horizontal="left" vertical="center" wrapText="1" indent="2"/>
    </xf>
    <xf numFmtId="0" fontId="2" fillId="3" borderId="3" xfId="0" applyFont="1" applyFill="1" applyBorder="1" applyAlignment="1">
      <alignment vertical="center" wrapText="1"/>
    </xf>
    <xf numFmtId="0" fontId="0" fillId="3" borderId="3" xfId="0" applyFill="1" applyBorder="1" applyAlignment="1">
      <alignment horizontal="left" vertical="center" wrapText="1" indent="2"/>
    </xf>
    <xf numFmtId="0" fontId="2" fillId="4" borderId="3" xfId="0" applyFont="1" applyFill="1" applyBorder="1" applyAlignment="1">
      <alignment vertical="center" wrapText="1"/>
    </xf>
    <xf numFmtId="0" fontId="0" fillId="4" borderId="3" xfId="0" applyFill="1" applyBorder="1" applyAlignment="1">
      <alignment horizontal="left" vertical="center" wrapText="1" indent="2"/>
    </xf>
    <xf numFmtId="0" fontId="0" fillId="0" borderId="3" xfId="0" applyBorder="1" applyAlignment="1">
      <alignment horizontal="left" vertical="center" wrapText="1" indent="2"/>
    </xf>
    <xf numFmtId="0" fontId="0" fillId="5" borderId="3" xfId="0" applyFill="1" applyBorder="1" applyAlignment="1">
      <alignment horizontal="left" vertical="center" wrapText="1" indent="2"/>
    </xf>
    <xf numFmtId="0" fontId="2" fillId="5" borderId="3" xfId="0" applyFont="1" applyFill="1" applyBorder="1" applyAlignment="1">
      <alignment horizontal="left" vertical="center" wrapText="1" indent="2"/>
    </xf>
    <xf numFmtId="6" fontId="0" fillId="6" borderId="7" xfId="0" applyNumberFormat="1" applyFill="1" applyBorder="1"/>
    <xf numFmtId="6" fontId="0" fillId="7" borderId="7" xfId="0" applyNumberFormat="1" applyFill="1" applyBorder="1"/>
    <xf numFmtId="6" fontId="0" fillId="8" borderId="7" xfId="0" applyNumberFormat="1" applyFill="1" applyBorder="1"/>
    <xf numFmtId="6" fontId="0" fillId="9" borderId="7" xfId="0" applyNumberFormat="1" applyFill="1" applyBorder="1"/>
    <xf numFmtId="0" fontId="0" fillId="9" borderId="2" xfId="0" applyFill="1" applyBorder="1" applyAlignment="1">
      <alignment vertical="center" wrapText="1"/>
    </xf>
    <xf numFmtId="0" fontId="0" fillId="0" borderId="0" xfId="0" applyAlignment="1">
      <alignment horizontal="left" indent="1"/>
    </xf>
    <xf numFmtId="42" fontId="0" fillId="0" borderId="0" xfId="0" applyNumberFormat="1"/>
    <xf numFmtId="0" fontId="2" fillId="0" borderId="0" xfId="0" applyFont="1" applyAlignment="1">
      <alignment horizontal="left"/>
    </xf>
    <xf numFmtId="0" fontId="0" fillId="0" borderId="8" xfId="0" applyFill="1" applyBorder="1"/>
    <xf numFmtId="0" fontId="0" fillId="0" borderId="8" xfId="0" applyBorder="1"/>
    <xf numFmtId="42" fontId="0" fillId="0" borderId="0" xfId="16" applyNumberFormat="1" applyFont="1"/>
    <xf numFmtId="42" fontId="0" fillId="0" borderId="0" xfId="16" applyNumberFormat="1" applyFont="1" applyBorder="1"/>
    <xf numFmtId="42" fontId="0" fillId="0" borderId="4" xfId="16" applyNumberFormat="1" applyFont="1" applyBorder="1"/>
    <xf numFmtId="0" fontId="2" fillId="0" borderId="8" xfId="0" applyFont="1" applyBorder="1"/>
    <xf numFmtId="42" fontId="0" fillId="0" borderId="0" xfId="16" applyNumberFormat="1" applyFont="1" applyFill="1"/>
    <xf numFmtId="42" fontId="0" fillId="0" borderId="8" xfId="16" applyNumberFormat="1" applyFont="1" applyFill="1" applyBorder="1"/>
    <xf numFmtId="42" fontId="0" fillId="0" borderId="8" xfId="16" applyNumberFormat="1" applyFont="1" applyBorder="1"/>
    <xf numFmtId="0" fontId="3" fillId="0" borderId="0" xfId="0" applyFont="1"/>
    <xf numFmtId="42" fontId="2" fillId="0" borderId="8" xfId="16" applyNumberFormat="1" applyFont="1" applyBorder="1"/>
    <xf numFmtId="42" fontId="0" fillId="0" borderId="4" xfId="0" applyNumberFormat="1" applyBorder="1"/>
    <xf numFmtId="42" fontId="0" fillId="0" borderId="4" xfId="16" applyNumberFormat="1" applyFont="1" applyBorder="1"/>
    <xf numFmtId="0" fontId="0" fillId="0" borderId="9" xfId="0" applyBorder="1"/>
    <xf numFmtId="0" fontId="0" fillId="0" borderId="2" xfId="0" applyBorder="1"/>
    <xf numFmtId="0" fontId="4" fillId="0" borderId="0" xfId="0" applyFont="1"/>
    <xf numFmtId="0" fontId="5" fillId="0" borderId="0" xfId="0" applyFont="1" applyFill="1"/>
    <xf numFmtId="0" fontId="0" fillId="0" borderId="0" xfId="0" applyFill="1"/>
    <xf numFmtId="0" fontId="2" fillId="0" borderId="0" xfId="0" applyFont="1" applyFill="1"/>
    <xf numFmtId="0" fontId="2" fillId="0" borderId="8" xfId="0" applyFont="1" applyFill="1" applyBorder="1"/>
    <xf numFmtId="42" fontId="0" fillId="0" borderId="4" xfId="16" applyNumberFormat="1" applyFont="1" applyFill="1" applyBorder="1"/>
    <xf numFmtId="0" fontId="3" fillId="0" borderId="0" xfId="0" applyFont="1" applyFill="1"/>
    <xf numFmtId="0" fontId="2" fillId="0" borderId="0" xfId="0" applyFont="1" applyFill="1" applyAlignment="1">
      <alignment horizontal="left" indent="2"/>
    </xf>
    <xf numFmtId="42" fontId="0" fillId="0" borderId="0" xfId="16" applyNumberFormat="1" applyFont="1" applyFill="1" applyBorder="1"/>
    <xf numFmtId="42" fontId="0" fillId="0" borderId="4" xfId="0" applyNumberFormat="1" applyFill="1" applyBorder="1"/>
    <xf numFmtId="42" fontId="2" fillId="0" borderId="8" xfId="16" applyNumberFormat="1" applyFont="1" applyFill="1" applyBorder="1"/>
    <xf numFmtId="42" fontId="0" fillId="0" borderId="10" xfId="16" applyNumberFormat="1" applyFont="1" applyFill="1" applyBorder="1"/>
    <xf numFmtId="0" fontId="2" fillId="0" borderId="0" xfId="0" applyFont="1" applyFill="1" applyAlignment="1">
      <alignment horizontal="left"/>
    </xf>
    <xf numFmtId="42" fontId="0" fillId="0" borderId="5" xfId="0" applyNumberFormat="1" applyFill="1" applyBorder="1"/>
    <xf numFmtId="0" fontId="0" fillId="0" borderId="0" xfId="0" applyFill="1" applyAlignment="1">
      <alignment horizontal="left" indent="2"/>
    </xf>
    <xf numFmtId="0" fontId="5" fillId="0" borderId="0" xfId="0" applyFont="1" applyFill="1" applyAlignment="1">
      <alignment horizontal="left"/>
    </xf>
    <xf numFmtId="42" fontId="0" fillId="0" borderId="11" xfId="16" applyNumberFormat="1" applyFont="1" applyFill="1" applyBorder="1"/>
    <xf numFmtId="42" fontId="0" fillId="0" borderId="4" xfId="16" applyNumberFormat="1" applyFont="1" applyFill="1" applyBorder="1"/>
    <xf numFmtId="42" fontId="0" fillId="0" borderId="0" xfId="0" applyNumberFormat="1" applyFill="1"/>
    <xf numFmtId="0" fontId="0" fillId="0" borderId="0" xfId="0" applyBorder="1"/>
    <xf numFmtId="0" fontId="2" fillId="0" borderId="12" xfId="0" applyFont="1" applyBorder="1"/>
    <xf numFmtId="9" fontId="2" fillId="0" borderId="12" xfId="0" applyNumberFormat="1" applyFont="1" applyBorder="1" applyAlignment="1">
      <alignment horizontal="center"/>
    </xf>
    <xf numFmtId="0" fontId="2" fillId="0" borderId="12" xfId="0" applyFont="1" applyBorder="1" applyAlignment="1">
      <alignment horizontal="center"/>
    </xf>
    <xf numFmtId="0" fontId="0" fillId="0" borderId="12" xfId="0" applyBorder="1"/>
    <xf numFmtId="0" fontId="0" fillId="0" borderId="12" xfId="0" applyFill="1" applyBorder="1"/>
    <xf numFmtId="0" fontId="2" fillId="0" borderId="13" xfId="0" applyFont="1" applyBorder="1"/>
    <xf numFmtId="0" fontId="0" fillId="0" borderId="14" xfId="0" applyBorder="1"/>
    <xf numFmtId="42" fontId="0" fillId="0" borderId="12" xfId="16" applyNumberFormat="1" applyFont="1" applyBorder="1"/>
    <xf numFmtId="0" fontId="0" fillId="0" borderId="13" xfId="0" applyFill="1" applyBorder="1"/>
    <xf numFmtId="0" fontId="0" fillId="0" borderId="15" xfId="0" applyBorder="1"/>
    <xf numFmtId="42" fontId="0" fillId="0" borderId="16" xfId="16" applyNumberFormat="1" applyFont="1" applyBorder="1"/>
    <xf numFmtId="0" fontId="6" fillId="0" borderId="13" xfId="0" applyFont="1" applyFill="1" applyBorder="1"/>
    <xf numFmtId="0" fontId="6" fillId="0" borderId="14" xfId="0" applyFont="1" applyBorder="1"/>
    <xf numFmtId="0" fontId="6" fillId="0" borderId="12" xfId="0" applyFont="1" applyBorder="1"/>
    <xf numFmtId="9" fontId="0" fillId="0" borderId="12" xfId="0" applyNumberFormat="1" applyBorder="1"/>
    <xf numFmtId="42" fontId="0" fillId="0" borderId="17" xfId="16" applyNumberFormat="1" applyFont="1" applyBorder="1"/>
    <xf numFmtId="0" fontId="0" fillId="0" borderId="13" xfId="0" applyBorder="1"/>
    <xf numFmtId="0" fontId="0" fillId="0" borderId="16" xfId="0" applyBorder="1"/>
    <xf numFmtId="164" fontId="0" fillId="0" borderId="12" xfId="0" applyNumberFormat="1" applyBorder="1"/>
    <xf numFmtId="0" fontId="2" fillId="0" borderId="18" xfId="0" applyFont="1" applyBorder="1"/>
    <xf numFmtId="0" fontId="0" fillId="0" borderId="19" xfId="0" applyBorder="1"/>
    <xf numFmtId="0" fontId="0" fillId="0" borderId="20" xfId="0" applyBorder="1"/>
    <xf numFmtId="0" fontId="2" fillId="0" borderId="15" xfId="0" applyFont="1" applyBorder="1"/>
    <xf numFmtId="42" fontId="0" fillId="0" borderId="16" xfId="16" applyNumberFormat="1" applyFont="1" applyFill="1" applyBorder="1"/>
    <xf numFmtId="0" fontId="0" fillId="0" borderId="21" xfId="0" applyBorder="1"/>
    <xf numFmtId="0" fontId="0" fillId="0" borderId="22" xfId="0" applyBorder="1"/>
    <xf numFmtId="0" fontId="0" fillId="0" borderId="18" xfId="0" applyBorder="1"/>
    <xf numFmtId="42" fontId="0" fillId="0" borderId="0" xfId="0" applyNumberFormat="1" applyFill="1" applyBorder="1"/>
    <xf numFmtId="0" fontId="0" fillId="0" borderId="0" xfId="0" applyFill="1" applyBorder="1"/>
    <xf numFmtId="9" fontId="0" fillId="0" borderId="0" xfId="0" applyNumberFormat="1"/>
    <xf numFmtId="3" fontId="0" fillId="0" borderId="0" xfId="0" applyNumberFormat="1"/>
    <xf numFmtId="0" fontId="2" fillId="10" borderId="0" xfId="0" applyFont="1" applyFill="1" applyAlignment="1">
      <alignment horizontal="center"/>
    </xf>
    <xf numFmtId="3" fontId="2" fillId="10" borderId="0" xfId="0" applyNumberFormat="1" applyFont="1" applyFill="1" applyAlignment="1">
      <alignment horizontal="center"/>
    </xf>
    <xf numFmtId="0" fontId="0" fillId="0" borderId="23" xfId="0" applyBorder="1"/>
    <xf numFmtId="0" fontId="2" fillId="0" borderId="9" xfId="0" applyFont="1" applyBorder="1" applyAlignment="1">
      <alignment horizontal="center"/>
    </xf>
    <xf numFmtId="0" fontId="0" fillId="0" borderId="24" xfId="0" applyBorder="1"/>
    <xf numFmtId="42" fontId="0" fillId="0" borderId="24" xfId="16" applyNumberFormat="1" applyFont="1" applyBorder="1"/>
    <xf numFmtId="3" fontId="0" fillId="0" borderId="24" xfId="16" applyNumberFormat="1" applyFont="1" applyBorder="1"/>
    <xf numFmtId="42" fontId="0" fillId="6" borderId="0" xfId="16" applyNumberFormat="1" applyFont="1" applyFill="1"/>
    <xf numFmtId="42" fontId="0" fillId="11" borderId="0" xfId="16" applyNumberFormat="1" applyFont="1" applyFill="1"/>
    <xf numFmtId="9" fontId="0" fillId="0" borderId="24" xfId="15" applyFont="1" applyBorder="1"/>
    <xf numFmtId="44" fontId="2" fillId="0" borderId="24" xfId="0" applyNumberFormat="1" applyFont="1" applyBorder="1"/>
    <xf numFmtId="42" fontId="2" fillId="0" borderId="4" xfId="16" applyNumberFormat="1" applyFont="1" applyBorder="1"/>
    <xf numFmtId="42" fontId="0" fillId="12" borderId="0" xfId="16" applyNumberFormat="1" applyFont="1" applyFill="1"/>
    <xf numFmtId="42" fontId="2" fillId="0" borderId="25" xfId="16" applyNumberFormat="1" applyFont="1" applyBorder="1"/>
    <xf numFmtId="42" fontId="0" fillId="13" borderId="0" xfId="16" applyNumberFormat="1" applyFont="1" applyFill="1"/>
    <xf numFmtId="0" fontId="0" fillId="14" borderId="0" xfId="0" applyFill="1" applyAlignment="1">
      <alignment horizontal="left" indent="2"/>
    </xf>
    <xf numFmtId="42" fontId="0" fillId="14" borderId="0" xfId="16" applyNumberFormat="1" applyFont="1" applyFill="1"/>
    <xf numFmtId="0" fontId="0" fillId="14" borderId="24" xfId="0" applyFill="1" applyBorder="1"/>
    <xf numFmtId="0" fontId="0" fillId="7" borderId="0" xfId="0" applyFill="1" applyAlignment="1">
      <alignment horizontal="left" indent="2"/>
    </xf>
    <xf numFmtId="42" fontId="0" fillId="7" borderId="0" xfId="16" applyNumberFormat="1" applyFont="1" applyFill="1"/>
    <xf numFmtId="9" fontId="0" fillId="7" borderId="24" xfId="15" applyFont="1" applyFill="1" applyBorder="1"/>
    <xf numFmtId="42" fontId="0" fillId="13" borderId="0" xfId="0" applyNumberFormat="1" applyFill="1"/>
    <xf numFmtId="42" fontId="0" fillId="7" borderId="24" xfId="16" applyNumberFormat="1" applyFont="1" applyFill="1" applyBorder="1"/>
    <xf numFmtId="44" fontId="0" fillId="7" borderId="0" xfId="16" applyNumberFormat="1" applyFont="1" applyFill="1"/>
    <xf numFmtId="42" fontId="0" fillId="7" borderId="0" xfId="0" applyNumberFormat="1" applyFill="1"/>
    <xf numFmtId="42" fontId="2" fillId="8" borderId="0" xfId="16" applyNumberFormat="1" applyFont="1" applyFill="1"/>
    <xf numFmtId="42" fontId="2" fillId="8" borderId="0" xfId="0" applyNumberFormat="1" applyFont="1" applyFill="1"/>
    <xf numFmtId="9" fontId="0" fillId="0" borderId="24" xfId="0" applyNumberFormat="1" applyBorder="1"/>
    <xf numFmtId="42" fontId="0" fillId="0" borderId="5" xfId="0" applyNumberFormat="1" applyBorder="1"/>
    <xf numFmtId="42" fontId="0" fillId="15" borderId="24" xfId="16" applyNumberFormat="1" applyFont="1" applyFill="1" applyBorder="1"/>
    <xf numFmtId="0" fontId="5" fillId="0" borderId="0" xfId="0" applyFont="1" applyFill="1" applyBorder="1" applyAlignment="1">
      <alignment/>
    </xf>
    <xf numFmtId="0" fontId="2" fillId="0" borderId="26" xfId="0" applyFont="1" applyBorder="1" applyAlignment="1">
      <alignment/>
    </xf>
    <xf numFmtId="0" fontId="0" fillId="0" borderId="27" xfId="0" applyBorder="1" applyAlignment="1">
      <alignment/>
    </xf>
    <xf numFmtId="0" fontId="0" fillId="0" borderId="0" xfId="0" applyBorder="1" applyAlignment="1">
      <alignment/>
    </xf>
    <xf numFmtId="0" fontId="0" fillId="0" borderId="24" xfId="0" applyBorder="1" applyAlignment="1">
      <alignment/>
    </xf>
    <xf numFmtId="9" fontId="0" fillId="0" borderId="28" xfId="0" applyNumberFormat="1" applyBorder="1" applyAlignment="1">
      <alignment horizontal="center"/>
    </xf>
    <xf numFmtId="9" fontId="0" fillId="0" borderId="29" xfId="0" applyNumberFormat="1" applyBorder="1" applyAlignment="1">
      <alignment horizontal="center"/>
    </xf>
    <xf numFmtId="0" fontId="0" fillId="0" borderId="30" xfId="0" applyBorder="1"/>
    <xf numFmtId="0" fontId="0" fillId="0" borderId="31" xfId="0" applyFill="1" applyBorder="1" applyAlignment="1">
      <alignment horizontal="center"/>
    </xf>
    <xf numFmtId="0" fontId="0" fillId="0" borderId="9" xfId="0" applyFill="1" applyBorder="1" applyAlignment="1">
      <alignment horizontal="center"/>
    </xf>
    <xf numFmtId="0" fontId="0" fillId="0" borderId="32" xfId="0" applyFill="1" applyBorder="1"/>
    <xf numFmtId="0" fontId="0" fillId="0" borderId="23" xfId="0" applyFill="1" applyBorder="1"/>
    <xf numFmtId="42" fontId="0" fillId="0" borderId="28" xfId="0" applyNumberFormat="1" applyBorder="1"/>
    <xf numFmtId="42" fontId="0" fillId="0" borderId="27" xfId="0" applyNumberFormat="1" applyBorder="1"/>
    <xf numFmtId="42" fontId="0" fillId="0" borderId="33" xfId="0" applyNumberFormat="1" applyBorder="1"/>
    <xf numFmtId="42" fontId="0" fillId="0" borderId="34" xfId="0" applyNumberFormat="1" applyBorder="1"/>
    <xf numFmtId="42" fontId="0" fillId="0" borderId="35" xfId="0" applyNumberFormat="1" applyBorder="1"/>
    <xf numFmtId="42" fontId="0" fillId="9" borderId="36" xfId="0" applyNumberFormat="1" applyFill="1" applyBorder="1"/>
    <xf numFmtId="42" fontId="0" fillId="9" borderId="37" xfId="0" applyNumberFormat="1" applyFill="1" applyBorder="1"/>
    <xf numFmtId="42" fontId="0" fillId="16" borderId="36" xfId="0" applyNumberFormat="1" applyFill="1" applyBorder="1"/>
    <xf numFmtId="42" fontId="0" fillId="16" borderId="37" xfId="0" applyNumberFormat="1" applyFill="1" applyBorder="1"/>
    <xf numFmtId="0" fontId="2" fillId="17" borderId="26" xfId="0" applyFont="1" applyFill="1" applyBorder="1"/>
    <xf numFmtId="0" fontId="0" fillId="17" borderId="0" xfId="0" applyFill="1" applyBorder="1"/>
    <xf numFmtId="0" fontId="0" fillId="17" borderId="24" xfId="0" applyFill="1" applyBorder="1"/>
    <xf numFmtId="0" fontId="2" fillId="0" borderId="0" xfId="0" applyFont="1" applyFill="1" applyBorder="1"/>
    <xf numFmtId="1" fontId="7" fillId="0" borderId="0" xfId="0" applyNumberFormat="1" applyFont="1" applyFill="1" applyBorder="1"/>
    <xf numFmtId="1" fontId="0" fillId="17" borderId="38" xfId="0" applyNumberFormat="1" applyFill="1" applyBorder="1"/>
    <xf numFmtId="1" fontId="0" fillId="17" borderId="39" xfId="0" applyNumberFormat="1" applyFill="1" applyBorder="1"/>
    <xf numFmtId="0" fontId="0" fillId="17" borderId="40" xfId="0" applyFill="1" applyBorder="1"/>
    <xf numFmtId="0" fontId="0" fillId="17" borderId="41" xfId="0" applyFill="1" applyBorder="1"/>
    <xf numFmtId="1" fontId="0" fillId="0" borderId="0" xfId="0" applyNumberFormat="1" applyFill="1" applyBorder="1"/>
    <xf numFmtId="1" fontId="0" fillId="17" borderId="33" xfId="0" applyNumberFormat="1" applyFill="1" applyBorder="1"/>
    <xf numFmtId="1" fontId="0" fillId="17" borderId="34" xfId="0" applyNumberFormat="1" applyFill="1" applyBorder="1"/>
    <xf numFmtId="0" fontId="2" fillId="18" borderId="26" xfId="0" applyFont="1" applyFill="1" applyBorder="1"/>
    <xf numFmtId="0" fontId="0" fillId="18" borderId="0" xfId="0" applyFill="1" applyBorder="1"/>
    <xf numFmtId="0" fontId="0" fillId="18" borderId="24" xfId="0" applyFill="1" applyBorder="1"/>
    <xf numFmtId="1" fontId="0" fillId="18" borderId="38" xfId="0" applyNumberFormat="1" applyFill="1" applyBorder="1"/>
    <xf numFmtId="1" fontId="0" fillId="18" borderId="39" xfId="0" applyNumberFormat="1" applyFill="1" applyBorder="1"/>
    <xf numFmtId="0" fontId="0" fillId="18" borderId="40" xfId="0" applyFill="1" applyBorder="1"/>
    <xf numFmtId="0" fontId="0" fillId="18" borderId="41" xfId="0" applyFill="1" applyBorder="1"/>
    <xf numFmtId="1" fontId="0" fillId="18" borderId="42" xfId="0" applyNumberFormat="1" applyFill="1" applyBorder="1"/>
    <xf numFmtId="1" fontId="0" fillId="18" borderId="43" xfId="0" applyNumberFormat="1" applyFill="1" applyBorder="1"/>
    <xf numFmtId="0" fontId="0" fillId="18" borderId="44" xfId="0" applyFill="1" applyBorder="1"/>
    <xf numFmtId="0" fontId="0" fillId="18" borderId="45" xfId="0" applyFill="1" applyBorder="1"/>
    <xf numFmtId="0" fontId="5" fillId="0" borderId="46" xfId="0" applyFont="1" applyBorder="1" applyAlignment="1">
      <alignment horizontal="center"/>
    </xf>
    <xf numFmtId="0" fontId="5" fillId="0" borderId="47" xfId="0" applyFont="1" applyBorder="1" applyAlignment="1">
      <alignment horizontal="center"/>
    </xf>
    <xf numFmtId="0" fontId="5" fillId="0" borderId="48" xfId="0" applyFont="1" applyBorder="1" applyAlignment="1">
      <alignment horizontal="center"/>
    </xf>
    <xf numFmtId="44" fontId="0" fillId="0" borderId="0" xfId="0" applyNumberFormat="1"/>
    <xf numFmtId="9" fontId="0" fillId="0" borderId="0" xfId="15" applyFont="1"/>
    <xf numFmtId="0" fontId="3" fillId="0" borderId="0" xfId="0" applyFont="1" applyAlignment="1">
      <alignment horizontal="center"/>
    </xf>
    <xf numFmtId="0" fontId="3" fillId="0" borderId="0" xfId="0" applyFont="1" applyAlignment="1">
      <alignment wrapText="1"/>
    </xf>
    <xf numFmtId="0" fontId="0" fillId="7" borderId="7" xfId="0" applyFill="1" applyBorder="1" applyAlignment="1">
      <alignment horizontal="right"/>
    </xf>
    <xf numFmtId="44" fontId="0" fillId="19" borderId="7" xfId="16" applyFont="1" applyFill="1" applyBorder="1"/>
    <xf numFmtId="0" fontId="0" fillId="20" borderId="7" xfId="0" applyFill="1" applyBorder="1" applyAlignment="1">
      <alignment horizontal="right"/>
    </xf>
    <xf numFmtId="44" fontId="0" fillId="21" borderId="7" xfId="16" applyFont="1" applyFill="1" applyBorder="1"/>
    <xf numFmtId="0" fontId="0" fillId="7" borderId="10" xfId="0" applyFill="1" applyBorder="1"/>
    <xf numFmtId="44" fontId="0" fillId="11" borderId="49" xfId="16" applyFont="1" applyFill="1" applyBorder="1"/>
    <xf numFmtId="0" fontId="0" fillId="20" borderId="10" xfId="0" applyFill="1" applyBorder="1"/>
    <xf numFmtId="44" fontId="0" fillId="22" borderId="49" xfId="16" applyFont="1" applyFill="1" applyBorder="1"/>
    <xf numFmtId="44" fontId="0" fillId="0" borderId="5" xfId="0" applyNumberFormat="1" applyBorder="1"/>
    <xf numFmtId="0" fontId="0" fillId="20" borderId="0" xfId="0" applyFill="1"/>
    <xf numFmtId="3" fontId="0" fillId="10" borderId="0" xfId="0" applyNumberFormat="1" applyFill="1"/>
    <xf numFmtId="3" fontId="0" fillId="20" borderId="0" xfId="0" applyNumberFormat="1" applyFill="1"/>
    <xf numFmtId="0" fontId="8" fillId="20" borderId="10" xfId="20" applyFill="1" applyBorder="1"/>
    <xf numFmtId="0" fontId="0" fillId="17" borderId="0" xfId="0" applyFill="1"/>
    <xf numFmtId="3" fontId="0" fillId="17" borderId="0" xfId="0" applyNumberFormat="1" applyFill="1"/>
    <xf numFmtId="0" fontId="0" fillId="7" borderId="50" xfId="0" applyFill="1" applyBorder="1"/>
    <xf numFmtId="44" fontId="0" fillId="11" borderId="51" xfId="16" applyFont="1" applyFill="1" applyBorder="1"/>
    <xf numFmtId="0" fontId="0" fillId="20" borderId="50" xfId="0" applyFill="1" applyBorder="1"/>
    <xf numFmtId="44" fontId="0" fillId="22" borderId="51" xfId="16" applyFont="1" applyFill="1" applyBorder="1"/>
    <xf numFmtId="44" fontId="0" fillId="0" borderId="0" xfId="16" applyFont="1"/>
    <xf numFmtId="44" fontId="0" fillId="19" borderId="0" xfId="0" applyNumberFormat="1" applyFill="1"/>
    <xf numFmtId="44" fontId="0" fillId="21" borderId="0" xfId="0" applyNumberFormat="1" applyFill="1"/>
    <xf numFmtId="44" fontId="0" fillId="0" borderId="0" xfId="16" applyFont="1" applyFill="1"/>
    <xf numFmtId="44" fontId="0" fillId="0" borderId="0" xfId="0" applyNumberFormat="1" applyFill="1" applyAlignment="1">
      <alignment/>
    </xf>
    <xf numFmtId="42" fontId="0" fillId="10" borderId="0" xfId="16" applyNumberFormat="1" applyFont="1" applyFill="1"/>
    <xf numFmtId="9" fontId="0" fillId="0" borderId="0" xfId="16" applyNumberFormat="1" applyFont="1" applyFill="1"/>
    <xf numFmtId="0" fontId="0" fillId="0" borderId="24" xfId="0" applyFill="1" applyBorder="1"/>
    <xf numFmtId="9" fontId="0" fillId="0" borderId="24" xfId="15" applyFont="1" applyFill="1" applyBorder="1"/>
    <xf numFmtId="42" fontId="0" fillId="0" borderId="24" xfId="16" applyNumberFormat="1" applyFont="1" applyFill="1" applyBorder="1"/>
  </cellXfs>
  <cellStyles count="7">
    <cellStyle name="Normal" xfId="0"/>
    <cellStyle name="Percent" xfId="15"/>
    <cellStyle name="Currency" xfId="16"/>
    <cellStyle name="Currency [0]" xfId="17"/>
    <cellStyle name="Comma" xfId="18"/>
    <cellStyle name="Comma [0]" xfId="19"/>
    <cellStyle name="Hyperlink" xfId="20"/>
  </cellStyles>
  <dxfs count="1">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6D55-76B4-42BF-AA0F-8523E1A42AC4}">
  <dimension ref="A1:J39"/>
  <sheetViews>
    <sheetView zoomScale="85" zoomScaleNormal="85" workbookViewId="0" topLeftCell="A1">
      <selection activeCell="E37" sqref="E37"/>
    </sheetView>
  </sheetViews>
  <sheetFormatPr defaultColWidth="9.140625" defaultRowHeight="15"/>
  <cols>
    <col min="1" max="1" width="55.8515625" style="0" customWidth="1"/>
    <col min="2" max="2" width="12.57421875" style="0" bestFit="1" customWidth="1"/>
    <col min="3" max="3" width="26.8515625" style="49" bestFit="1" customWidth="1"/>
    <col min="4" max="4" width="3.140625" style="0" customWidth="1"/>
    <col min="5" max="5" width="17.140625" style="0" customWidth="1"/>
    <col min="6" max="6" width="11.421875" style="0" customWidth="1"/>
    <col min="8" max="8" width="17.140625" style="0" customWidth="1"/>
    <col min="9" max="9" width="11.421875" style="0" customWidth="1"/>
  </cols>
  <sheetData>
    <row r="1" ht="26.25">
      <c r="A1" s="47" t="s">
        <v>252</v>
      </c>
    </row>
    <row r="3" spans="1:3" ht="15">
      <c r="A3" t="s">
        <v>274</v>
      </c>
      <c r="B3">
        <v>50</v>
      </c>
      <c r="C3" s="202" t="s">
        <v>289</v>
      </c>
    </row>
    <row r="4" spans="1:3" ht="15">
      <c r="A4" t="s">
        <v>253</v>
      </c>
      <c r="B4" s="200">
        <f>I6</f>
        <v>6</v>
      </c>
      <c r="C4" s="202" t="s">
        <v>279</v>
      </c>
    </row>
    <row r="5" spans="1:9" ht="16.5" thickBot="1">
      <c r="A5" t="s">
        <v>254</v>
      </c>
      <c r="B5" s="176">
        <v>0.5</v>
      </c>
      <c r="C5" s="202" t="s">
        <v>290</v>
      </c>
      <c r="E5" s="41" t="s">
        <v>255</v>
      </c>
      <c r="F5" s="177" t="s">
        <v>256</v>
      </c>
      <c r="H5" s="178" t="s">
        <v>257</v>
      </c>
      <c r="I5" s="177" t="s">
        <v>256</v>
      </c>
    </row>
    <row r="6" spans="1:10" ht="15.75" thickBot="1">
      <c r="A6" t="s">
        <v>258</v>
      </c>
      <c r="B6" s="175">
        <f>B4*B5</f>
        <v>3</v>
      </c>
      <c r="C6" s="202" t="s">
        <v>275</v>
      </c>
      <c r="E6" s="179" t="s">
        <v>259</v>
      </c>
      <c r="F6" s="180">
        <f>SUM(F7:F19)</f>
        <v>70000</v>
      </c>
      <c r="G6" t="s">
        <v>278</v>
      </c>
      <c r="H6" s="181" t="s">
        <v>259</v>
      </c>
      <c r="I6" s="182">
        <f>SUM(I7:I19)</f>
        <v>6</v>
      </c>
      <c r="J6" t="s">
        <v>277</v>
      </c>
    </row>
    <row r="7" spans="1:9" ht="15">
      <c r="A7" t="s">
        <v>260</v>
      </c>
      <c r="B7" s="175">
        <f>B4+B6</f>
        <v>9</v>
      </c>
      <c r="C7" s="202" t="s">
        <v>276</v>
      </c>
      <c r="E7" s="183" t="s">
        <v>209</v>
      </c>
      <c r="F7" s="184">
        <v>20000</v>
      </c>
      <c r="H7" s="185" t="s">
        <v>261</v>
      </c>
      <c r="I7" s="186">
        <v>5</v>
      </c>
    </row>
    <row r="8" spans="3:9" ht="15">
      <c r="C8" s="202"/>
      <c r="E8" s="183" t="s">
        <v>208</v>
      </c>
      <c r="F8" s="184">
        <v>1200</v>
      </c>
      <c r="H8" s="185" t="s">
        <v>208</v>
      </c>
      <c r="I8" s="186">
        <v>0</v>
      </c>
    </row>
    <row r="9" spans="1:9" ht="15">
      <c r="A9" t="s">
        <v>262</v>
      </c>
      <c r="B9" s="175">
        <v>20000</v>
      </c>
      <c r="C9" s="202" t="s">
        <v>291</v>
      </c>
      <c r="E9" s="183" t="s">
        <v>263</v>
      </c>
      <c r="F9" s="184">
        <v>0</v>
      </c>
      <c r="H9" s="185" t="s">
        <v>263</v>
      </c>
      <c r="I9" s="186">
        <v>0</v>
      </c>
    </row>
    <row r="10" spans="1:9" ht="15">
      <c r="A10" t="s">
        <v>264</v>
      </c>
      <c r="B10" s="199">
        <f>F6</f>
        <v>70000</v>
      </c>
      <c r="C10" s="202" t="s">
        <v>281</v>
      </c>
      <c r="E10" s="183" t="s">
        <v>265</v>
      </c>
      <c r="F10" s="184">
        <v>500</v>
      </c>
      <c r="H10" s="185" t="s">
        <v>265</v>
      </c>
      <c r="I10" s="186">
        <v>0</v>
      </c>
    </row>
    <row r="11" spans="1:9" ht="15.75" thickBot="1">
      <c r="A11" t="s">
        <v>266</v>
      </c>
      <c r="B11" s="187">
        <f>B9+B10</f>
        <v>90000</v>
      </c>
      <c r="C11" s="202" t="s">
        <v>282</v>
      </c>
      <c r="E11" s="183" t="s">
        <v>267</v>
      </c>
      <c r="F11" s="184">
        <v>1300</v>
      </c>
      <c r="H11" s="185" t="s">
        <v>268</v>
      </c>
      <c r="I11" s="186">
        <v>1</v>
      </c>
    </row>
    <row r="12" spans="1:9" ht="15">
      <c r="A12" s="188" t="s">
        <v>269</v>
      </c>
      <c r="B12" s="189">
        <f>B10/B6</f>
        <v>23333.333333333332</v>
      </c>
      <c r="C12" s="202" t="s">
        <v>283</v>
      </c>
      <c r="E12" s="183" t="s">
        <v>270</v>
      </c>
      <c r="F12" s="184">
        <v>2000</v>
      </c>
      <c r="H12" s="185"/>
      <c r="I12" s="186"/>
    </row>
    <row r="13" spans="1:9" ht="15">
      <c r="A13" s="188" t="s">
        <v>293</v>
      </c>
      <c r="B13" s="190">
        <f>B12/B$3</f>
        <v>466.66666666666663</v>
      </c>
      <c r="C13" s="202" t="s">
        <v>284</v>
      </c>
      <c r="E13" s="183" t="s">
        <v>271</v>
      </c>
      <c r="F13" s="184">
        <v>1000</v>
      </c>
      <c r="H13" s="191"/>
      <c r="I13" s="186"/>
    </row>
    <row r="14" spans="1:9" ht="15">
      <c r="A14" s="188" t="s">
        <v>280</v>
      </c>
      <c r="B14" s="190">
        <f>B13/5</f>
        <v>93.33333333333333</v>
      </c>
      <c r="C14" s="202" t="s">
        <v>288</v>
      </c>
      <c r="E14" s="183"/>
      <c r="F14" s="184"/>
      <c r="H14" s="185"/>
      <c r="I14" s="186"/>
    </row>
    <row r="15" spans="2:9" ht="15">
      <c r="B15" s="175"/>
      <c r="C15" s="202"/>
      <c r="E15" s="183"/>
      <c r="F15" s="184"/>
      <c r="H15" s="185"/>
      <c r="I15" s="186"/>
    </row>
    <row r="16" spans="1:9" ht="15">
      <c r="A16" s="192" t="s">
        <v>272</v>
      </c>
      <c r="B16" s="189">
        <f>B11/B6</f>
        <v>30000</v>
      </c>
      <c r="C16" s="202" t="s">
        <v>285</v>
      </c>
      <c r="E16" s="183"/>
      <c r="F16" s="184"/>
      <c r="H16" s="185"/>
      <c r="I16" s="186"/>
    </row>
    <row r="17" spans="1:9" ht="15">
      <c r="A17" s="192" t="s">
        <v>293</v>
      </c>
      <c r="B17" s="193">
        <f>B16/B$3</f>
        <v>600</v>
      </c>
      <c r="C17" s="202" t="s">
        <v>286</v>
      </c>
      <c r="E17" s="183" t="s">
        <v>273</v>
      </c>
      <c r="F17" s="184">
        <v>44000</v>
      </c>
      <c r="H17" s="185"/>
      <c r="I17" s="186"/>
    </row>
    <row r="18" spans="1:9" ht="15">
      <c r="A18" s="192" t="s">
        <v>280</v>
      </c>
      <c r="B18" s="193">
        <f>B17/5</f>
        <v>120</v>
      </c>
      <c r="C18" s="202" t="s">
        <v>287</v>
      </c>
      <c r="E18" s="183"/>
      <c r="F18" s="184"/>
      <c r="H18" s="185"/>
      <c r="I18" s="186"/>
    </row>
    <row r="19" spans="5:9" ht="15.75" thickBot="1">
      <c r="E19" s="194"/>
      <c r="F19" s="195"/>
      <c r="H19" s="196"/>
      <c r="I19" s="197"/>
    </row>
    <row r="22" ht="15">
      <c r="H22" t="s">
        <v>292</v>
      </c>
    </row>
    <row r="25" spans="2:3" ht="15">
      <c r="B25" s="198"/>
      <c r="C25" s="201"/>
    </row>
    <row r="26" spans="2:3" ht="15">
      <c r="B26" s="198"/>
      <c r="C26" s="201"/>
    </row>
    <row r="27" spans="2:3" ht="15">
      <c r="B27" s="198"/>
      <c r="C27" s="201"/>
    </row>
    <row r="28" spans="2:3" ht="15">
      <c r="B28" s="198"/>
      <c r="C28" s="201"/>
    </row>
    <row r="29" spans="2:3" ht="15">
      <c r="B29" s="198"/>
      <c r="C29" s="201"/>
    </row>
    <row r="30" spans="2:3" ht="15">
      <c r="B30" s="198"/>
      <c r="C30" s="201"/>
    </row>
    <row r="31" spans="2:3" ht="15">
      <c r="B31" s="198"/>
      <c r="C31" s="201"/>
    </row>
    <row r="32" spans="2:3" ht="15">
      <c r="B32" s="198"/>
      <c r="C32" s="201"/>
    </row>
    <row r="33" spans="2:3" ht="15">
      <c r="B33" s="198"/>
      <c r="C33" s="201"/>
    </row>
    <row r="34" spans="2:3" ht="15">
      <c r="B34" s="198"/>
      <c r="C34" s="201"/>
    </row>
    <row r="35" spans="2:3" ht="15">
      <c r="B35" s="198"/>
      <c r="C35" s="201"/>
    </row>
    <row r="36" spans="2:3" ht="15">
      <c r="B36" s="198"/>
      <c r="C36" s="201"/>
    </row>
    <row r="37" spans="2:3" ht="15">
      <c r="B37" s="198"/>
      <c r="C37" s="201"/>
    </row>
    <row r="38" spans="2:3" ht="15">
      <c r="B38" s="198"/>
      <c r="C38" s="201"/>
    </row>
    <row r="39" spans="2:3" ht="15">
      <c r="B39" s="198"/>
      <c r="C39" s="201"/>
    </row>
  </sheetData>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DEEC-0470-44B7-8F45-6A65A77E70C6}">
  <sheetPr>
    <tabColor rgb="FF92D050"/>
    <pageSetUpPr fitToPage="1"/>
  </sheetPr>
  <dimension ref="A1:Q46"/>
  <sheetViews>
    <sheetView tabSelected="1" zoomScale="85" zoomScaleNormal="85" workbookViewId="0" topLeftCell="A1">
      <pane ySplit="2" topLeftCell="A3" activePane="bottomLeft" state="frozen"/>
      <selection pane="bottomLeft" activeCell="A1" sqref="A1"/>
    </sheetView>
  </sheetViews>
  <sheetFormatPr defaultColWidth="9.140625" defaultRowHeight="15"/>
  <cols>
    <col min="1" max="1" width="7.140625" style="0" customWidth="1"/>
    <col min="2" max="2" width="41.140625" style="0" customWidth="1"/>
    <col min="3" max="4" width="13.421875" style="0" customWidth="1"/>
    <col min="5" max="17" width="12.00390625" style="0" customWidth="1"/>
    <col min="18" max="18" width="11.7109375" style="0" customWidth="1"/>
  </cols>
  <sheetData>
    <row r="1" spans="1:2" ht="26.25">
      <c r="A1" s="47" t="s">
        <v>124</v>
      </c>
      <c r="B1" s="47"/>
    </row>
    <row r="2" spans="2:16" ht="15.75" thickBot="1">
      <c r="B2" s="45"/>
      <c r="C2" s="45"/>
      <c r="D2" s="100"/>
      <c r="E2" s="101" t="s">
        <v>170</v>
      </c>
      <c r="F2" s="101" t="s">
        <v>171</v>
      </c>
      <c r="G2" s="101" t="s">
        <v>172</v>
      </c>
      <c r="H2" s="101" t="s">
        <v>173</v>
      </c>
      <c r="I2" s="101" t="s">
        <v>174</v>
      </c>
      <c r="J2" s="101" t="s">
        <v>175</v>
      </c>
      <c r="K2" s="101" t="s">
        <v>176</v>
      </c>
      <c r="L2" s="101" t="s">
        <v>177</v>
      </c>
      <c r="M2" s="101" t="s">
        <v>178</v>
      </c>
      <c r="N2" s="101" t="s">
        <v>179</v>
      </c>
      <c r="O2" s="101" t="s">
        <v>180</v>
      </c>
      <c r="P2" s="101" t="s">
        <v>181</v>
      </c>
    </row>
    <row r="3" spans="2:4" ht="15.75">
      <c r="B3" s="41" t="s">
        <v>182</v>
      </c>
      <c r="C3" t="s">
        <v>85</v>
      </c>
      <c r="D3" s="102" t="s">
        <v>183</v>
      </c>
    </row>
    <row r="4" spans="2:16" ht="15">
      <c r="B4" t="s">
        <v>184</v>
      </c>
      <c r="C4" t="s">
        <v>294</v>
      </c>
      <c r="D4" s="103"/>
      <c r="E4" s="34">
        <v>0</v>
      </c>
      <c r="F4" s="34">
        <v>0</v>
      </c>
      <c r="G4" s="34">
        <v>0</v>
      </c>
      <c r="H4" s="34">
        <v>0</v>
      </c>
      <c r="I4" s="34">
        <v>0</v>
      </c>
      <c r="J4" s="34">
        <v>0</v>
      </c>
      <c r="K4" s="34">
        <v>0</v>
      </c>
      <c r="L4" s="34">
        <v>0</v>
      </c>
      <c r="M4" s="34">
        <v>0</v>
      </c>
      <c r="N4" s="34">
        <v>0</v>
      </c>
      <c r="O4" s="34">
        <v>0</v>
      </c>
      <c r="P4" s="34">
        <v>0</v>
      </c>
    </row>
    <row r="5" spans="4:16" ht="15">
      <c r="D5" s="103"/>
      <c r="E5" s="34">
        <v>0</v>
      </c>
      <c r="F5" s="34">
        <v>0</v>
      </c>
      <c r="G5" s="34">
        <v>0</v>
      </c>
      <c r="H5" s="34">
        <v>0</v>
      </c>
      <c r="I5" s="34">
        <v>0</v>
      </c>
      <c r="J5" s="34">
        <v>0</v>
      </c>
      <c r="K5" s="34">
        <v>0</v>
      </c>
      <c r="L5" s="34">
        <v>0</v>
      </c>
      <c r="M5" s="34">
        <v>0</v>
      </c>
      <c r="N5" s="34">
        <v>0</v>
      </c>
      <c r="O5" s="34">
        <v>0</v>
      </c>
      <c r="P5" s="34">
        <v>0</v>
      </c>
    </row>
    <row r="6" spans="2:17" ht="15">
      <c r="B6" t="s">
        <v>78</v>
      </c>
      <c r="D6" s="104"/>
      <c r="E6" s="34">
        <v>0</v>
      </c>
      <c r="F6" s="38">
        <v>0</v>
      </c>
      <c r="G6" s="38">
        <v>0</v>
      </c>
      <c r="H6" s="38">
        <v>0</v>
      </c>
      <c r="I6" s="38">
        <v>0</v>
      </c>
      <c r="J6" s="38">
        <v>0</v>
      </c>
      <c r="K6" s="38">
        <v>0</v>
      </c>
      <c r="L6" s="38">
        <v>0</v>
      </c>
      <c r="M6" s="38">
        <v>0</v>
      </c>
      <c r="N6" s="38">
        <v>0</v>
      </c>
      <c r="O6" s="38">
        <v>0</v>
      </c>
      <c r="P6" s="38">
        <v>0</v>
      </c>
      <c r="Q6" s="49"/>
    </row>
    <row r="7" spans="2:17" ht="15">
      <c r="B7" t="s">
        <v>185</v>
      </c>
      <c r="D7" s="107"/>
      <c r="E7" s="34">
        <v>0</v>
      </c>
      <c r="F7" s="34">
        <v>0</v>
      </c>
      <c r="G7" s="34">
        <v>0</v>
      </c>
      <c r="H7" s="34">
        <v>0</v>
      </c>
      <c r="I7" s="34">
        <v>0</v>
      </c>
      <c r="J7" s="34">
        <v>0</v>
      </c>
      <c r="K7" s="34">
        <v>0</v>
      </c>
      <c r="L7" s="34">
        <v>0</v>
      </c>
      <c r="M7" s="34">
        <v>0</v>
      </c>
      <c r="N7" s="34">
        <v>0</v>
      </c>
      <c r="O7" s="34">
        <v>0</v>
      </c>
      <c r="P7" s="34">
        <v>0</v>
      </c>
      <c r="Q7" s="30">
        <f>SUM(E7:P7)</f>
        <v>0</v>
      </c>
    </row>
    <row r="8" spans="2:17" ht="15">
      <c r="B8" s="10" t="s">
        <v>186</v>
      </c>
      <c r="C8" s="10"/>
      <c r="D8" s="108"/>
      <c r="E8" s="109">
        <f aca="true" t="shared" si="0" ref="E8:P8">SUM(E4:E7)</f>
        <v>0</v>
      </c>
      <c r="F8" s="109">
        <f t="shared" si="0"/>
        <v>0</v>
      </c>
      <c r="G8" s="109">
        <f t="shared" si="0"/>
        <v>0</v>
      </c>
      <c r="H8" s="109">
        <f t="shared" si="0"/>
        <v>0</v>
      </c>
      <c r="I8" s="109">
        <f t="shared" si="0"/>
        <v>0</v>
      </c>
      <c r="J8" s="109">
        <f t="shared" si="0"/>
        <v>0</v>
      </c>
      <c r="K8" s="109">
        <f t="shared" si="0"/>
        <v>0</v>
      </c>
      <c r="L8" s="109">
        <f t="shared" si="0"/>
        <v>0</v>
      </c>
      <c r="M8" s="109">
        <f t="shared" si="0"/>
        <v>0</v>
      </c>
      <c r="N8" s="109">
        <f t="shared" si="0"/>
        <v>0</v>
      </c>
      <c r="O8" s="109">
        <f t="shared" si="0"/>
        <v>0</v>
      </c>
      <c r="P8" s="109">
        <f t="shared" si="0"/>
        <v>0</v>
      </c>
      <c r="Q8" s="30">
        <f>SUM(E8:P8)</f>
        <v>0</v>
      </c>
    </row>
    <row r="9" ht="15">
      <c r="D9" s="102"/>
    </row>
    <row r="10" spans="2:4" ht="15.75">
      <c r="B10" s="41" t="s">
        <v>187</v>
      </c>
      <c r="D10" s="102"/>
    </row>
    <row r="11" spans="2:4" ht="15">
      <c r="B11" s="10" t="s">
        <v>188</v>
      </c>
      <c r="D11" s="102"/>
    </row>
    <row r="12" spans="2:17" ht="15">
      <c r="B12" s="8" t="s">
        <v>78</v>
      </c>
      <c r="D12" s="102"/>
      <c r="E12" s="38">
        <v>0</v>
      </c>
      <c r="F12" s="38">
        <v>0</v>
      </c>
      <c r="G12" s="38">
        <v>0</v>
      </c>
      <c r="H12" s="38">
        <v>0</v>
      </c>
      <c r="I12" s="38">
        <v>0</v>
      </c>
      <c r="J12" s="38">
        <v>0</v>
      </c>
      <c r="K12" s="38">
        <v>0</v>
      </c>
      <c r="L12" s="38">
        <v>0</v>
      </c>
      <c r="M12" s="38">
        <v>0</v>
      </c>
      <c r="N12" s="38">
        <v>0</v>
      </c>
      <c r="O12" s="38">
        <v>0</v>
      </c>
      <c r="P12" s="38">
        <v>0</v>
      </c>
      <c r="Q12" s="38"/>
    </row>
    <row r="13" spans="2:17" ht="15">
      <c r="B13" s="8" t="s">
        <v>77</v>
      </c>
      <c r="D13" s="102"/>
      <c r="E13" s="35"/>
      <c r="F13" s="35"/>
      <c r="G13" s="35"/>
      <c r="H13" s="35"/>
      <c r="I13" s="35"/>
      <c r="J13" s="35"/>
      <c r="K13" s="35"/>
      <c r="L13" s="35"/>
      <c r="M13" s="35"/>
      <c r="N13" s="35"/>
      <c r="O13" s="35"/>
      <c r="P13" s="35"/>
      <c r="Q13" s="35"/>
    </row>
    <row r="14" spans="2:17" ht="15">
      <c r="B14" s="8" t="s">
        <v>191</v>
      </c>
      <c r="D14" s="102"/>
      <c r="E14" s="111">
        <f>SUM(E12:E13)</f>
        <v>0</v>
      </c>
      <c r="F14" s="109">
        <f aca="true" t="shared" si="1" ref="F14:P14">SUM(F12:F13)</f>
        <v>0</v>
      </c>
      <c r="G14" s="109">
        <f t="shared" si="1"/>
        <v>0</v>
      </c>
      <c r="H14" s="109">
        <f t="shared" si="1"/>
        <v>0</v>
      </c>
      <c r="I14" s="109">
        <f t="shared" si="1"/>
        <v>0</v>
      </c>
      <c r="J14" s="109">
        <f t="shared" si="1"/>
        <v>0</v>
      </c>
      <c r="K14" s="109">
        <f t="shared" si="1"/>
        <v>0</v>
      </c>
      <c r="L14" s="109">
        <f t="shared" si="1"/>
        <v>0</v>
      </c>
      <c r="M14" s="109">
        <f t="shared" si="1"/>
        <v>0</v>
      </c>
      <c r="N14" s="109">
        <f t="shared" si="1"/>
        <v>0</v>
      </c>
      <c r="O14" s="109">
        <f t="shared" si="1"/>
        <v>0</v>
      </c>
      <c r="P14" s="109">
        <f t="shared" si="1"/>
        <v>0</v>
      </c>
      <c r="Q14" s="35"/>
    </row>
    <row r="15" ht="15">
      <c r="D15" s="102"/>
    </row>
    <row r="16" spans="2:4" ht="15">
      <c r="B16" s="10" t="s">
        <v>192</v>
      </c>
      <c r="D16" s="102"/>
    </row>
    <row r="17" spans="2:16" ht="15">
      <c r="B17" s="8" t="s">
        <v>193</v>
      </c>
      <c r="C17" s="34"/>
      <c r="D17" s="102"/>
      <c r="E17" s="112">
        <v>0</v>
      </c>
      <c r="F17" s="112">
        <v>0</v>
      </c>
      <c r="G17" s="112">
        <v>0</v>
      </c>
      <c r="H17" s="112">
        <v>0</v>
      </c>
      <c r="I17" s="112">
        <v>0</v>
      </c>
      <c r="J17" s="112">
        <v>0</v>
      </c>
      <c r="K17" s="112">
        <v>0</v>
      </c>
      <c r="L17" s="112">
        <v>0</v>
      </c>
      <c r="M17" s="112">
        <v>0</v>
      </c>
      <c r="N17" s="112">
        <v>0</v>
      </c>
      <c r="O17" s="112">
        <v>0</v>
      </c>
      <c r="P17" s="112">
        <v>0</v>
      </c>
    </row>
    <row r="18" spans="2:16" ht="15">
      <c r="B18" s="8" t="s">
        <v>194</v>
      </c>
      <c r="C18" s="34"/>
      <c r="D18" s="102"/>
      <c r="E18" s="112">
        <v>0</v>
      </c>
      <c r="F18" s="112">
        <v>0</v>
      </c>
      <c r="G18" s="112">
        <v>0</v>
      </c>
      <c r="H18" s="112">
        <v>0</v>
      </c>
      <c r="I18" s="112">
        <v>0</v>
      </c>
      <c r="J18" s="112">
        <v>0</v>
      </c>
      <c r="K18" s="112">
        <v>0</v>
      </c>
      <c r="L18" s="112">
        <v>0</v>
      </c>
      <c r="M18" s="112">
        <v>0</v>
      </c>
      <c r="N18" s="112">
        <v>0</v>
      </c>
      <c r="O18" s="112">
        <v>0</v>
      </c>
      <c r="P18" s="112">
        <v>0</v>
      </c>
    </row>
    <row r="19" spans="2:17" ht="15">
      <c r="B19" s="61" t="s">
        <v>196</v>
      </c>
      <c r="C19" s="38"/>
      <c r="D19" s="205"/>
      <c r="E19" s="112">
        <v>0</v>
      </c>
      <c r="F19" s="112">
        <v>0</v>
      </c>
      <c r="G19" s="112">
        <v>0</v>
      </c>
      <c r="H19" s="112">
        <v>0</v>
      </c>
      <c r="I19" s="112">
        <v>0</v>
      </c>
      <c r="J19" s="112">
        <v>0</v>
      </c>
      <c r="K19" s="112">
        <v>0</v>
      </c>
      <c r="L19" s="112">
        <v>0</v>
      </c>
      <c r="M19" s="112">
        <v>0</v>
      </c>
      <c r="N19" s="112">
        <v>0</v>
      </c>
      <c r="O19" s="112">
        <v>0</v>
      </c>
      <c r="P19" s="112">
        <v>0</v>
      </c>
      <c r="Q19" s="38"/>
    </row>
    <row r="20" spans="2:17" ht="15">
      <c r="B20" s="61" t="s">
        <v>197</v>
      </c>
      <c r="C20" s="38"/>
      <c r="D20" s="206"/>
      <c r="E20" s="112">
        <v>0</v>
      </c>
      <c r="F20" s="112">
        <v>0</v>
      </c>
      <c r="G20" s="112">
        <v>0</v>
      </c>
      <c r="H20" s="112">
        <v>0</v>
      </c>
      <c r="I20" s="112">
        <v>0</v>
      </c>
      <c r="J20" s="112">
        <v>0</v>
      </c>
      <c r="K20" s="112">
        <v>0</v>
      </c>
      <c r="L20" s="112">
        <v>0</v>
      </c>
      <c r="M20" s="112">
        <v>0</v>
      </c>
      <c r="N20" s="112">
        <v>0</v>
      </c>
      <c r="O20" s="112">
        <v>0</v>
      </c>
      <c r="P20" s="112">
        <v>0</v>
      </c>
      <c r="Q20" s="204"/>
    </row>
    <row r="21" spans="2:16" ht="15">
      <c r="B21" s="61" t="s">
        <v>198</v>
      </c>
      <c r="C21" s="34"/>
      <c r="D21" s="102"/>
      <c r="E21" s="112">
        <v>0</v>
      </c>
      <c r="F21" s="112">
        <v>0</v>
      </c>
      <c r="G21" s="112">
        <v>0</v>
      </c>
      <c r="H21" s="112">
        <v>0</v>
      </c>
      <c r="I21" s="112">
        <v>0</v>
      </c>
      <c r="J21" s="112">
        <v>0</v>
      </c>
      <c r="K21" s="112">
        <v>0</v>
      </c>
      <c r="L21" s="112">
        <v>0</v>
      </c>
      <c r="M21" s="112">
        <v>0</v>
      </c>
      <c r="N21" s="112">
        <v>0</v>
      </c>
      <c r="O21" s="112">
        <v>0</v>
      </c>
      <c r="P21" s="112">
        <v>0</v>
      </c>
    </row>
    <row r="22" spans="2:16" ht="15">
      <c r="B22" s="8" t="s">
        <v>199</v>
      </c>
      <c r="C22" s="34"/>
      <c r="D22" s="102"/>
      <c r="E22" s="112">
        <v>0</v>
      </c>
      <c r="F22" s="112">
        <v>0</v>
      </c>
      <c r="G22" s="112">
        <v>0</v>
      </c>
      <c r="H22" s="112">
        <v>0</v>
      </c>
      <c r="I22" s="112">
        <v>0</v>
      </c>
      <c r="J22" s="112">
        <v>0</v>
      </c>
      <c r="K22" s="112">
        <v>0</v>
      </c>
      <c r="L22" s="112">
        <v>0</v>
      </c>
      <c r="M22" s="112">
        <v>0</v>
      </c>
      <c r="N22" s="112">
        <v>0</v>
      </c>
      <c r="O22" s="112">
        <v>0</v>
      </c>
      <c r="P22" s="112">
        <v>0</v>
      </c>
    </row>
    <row r="23" spans="2:16" ht="15">
      <c r="B23" s="8" t="s">
        <v>200</v>
      </c>
      <c r="C23" s="34"/>
      <c r="D23" s="102"/>
      <c r="E23" s="112">
        <v>0</v>
      </c>
      <c r="F23" s="112">
        <v>0</v>
      </c>
      <c r="G23" s="112">
        <v>0</v>
      </c>
      <c r="H23" s="112">
        <v>0</v>
      </c>
      <c r="I23" s="112">
        <v>0</v>
      </c>
      <c r="J23" s="112">
        <v>0</v>
      </c>
      <c r="K23" s="112">
        <v>0</v>
      </c>
      <c r="L23" s="112">
        <v>0</v>
      </c>
      <c r="M23" s="112">
        <v>0</v>
      </c>
      <c r="N23" s="112">
        <v>0</v>
      </c>
      <c r="O23" s="112">
        <v>0</v>
      </c>
      <c r="P23" s="112">
        <v>0</v>
      </c>
    </row>
    <row r="24" spans="2:16" ht="15">
      <c r="B24" s="8" t="s">
        <v>201</v>
      </c>
      <c r="C24" s="34"/>
      <c r="D24" s="102"/>
      <c r="E24" s="112">
        <v>0</v>
      </c>
      <c r="F24" s="112">
        <v>0</v>
      </c>
      <c r="G24" s="112">
        <v>0</v>
      </c>
      <c r="H24" s="112">
        <v>0</v>
      </c>
      <c r="I24" s="112">
        <v>0</v>
      </c>
      <c r="J24" s="112">
        <v>0</v>
      </c>
      <c r="K24" s="112">
        <v>0</v>
      </c>
      <c r="L24" s="112">
        <v>0</v>
      </c>
      <c r="M24" s="112">
        <v>0</v>
      </c>
      <c r="N24" s="112">
        <v>0</v>
      </c>
      <c r="O24" s="112">
        <v>0</v>
      </c>
      <c r="P24" s="112">
        <v>0</v>
      </c>
    </row>
    <row r="25" spans="2:16" ht="15">
      <c r="B25" s="8" t="s">
        <v>202</v>
      </c>
      <c r="C25" s="34"/>
      <c r="D25" s="102"/>
      <c r="E25" s="112">
        <v>0</v>
      </c>
      <c r="F25" s="112">
        <v>0</v>
      </c>
      <c r="G25" s="112">
        <v>0</v>
      </c>
      <c r="H25" s="112">
        <v>0</v>
      </c>
      <c r="I25" s="112">
        <v>0</v>
      </c>
      <c r="J25" s="112">
        <v>0</v>
      </c>
      <c r="K25" s="112">
        <v>0</v>
      </c>
      <c r="L25" s="112">
        <v>0</v>
      </c>
      <c r="M25" s="112">
        <v>0</v>
      </c>
      <c r="N25" s="112">
        <v>0</v>
      </c>
      <c r="O25" s="112">
        <v>0</v>
      </c>
      <c r="P25" s="112">
        <v>0</v>
      </c>
    </row>
    <row r="26" spans="2:16" ht="15">
      <c r="B26" s="8" t="s">
        <v>203</v>
      </c>
      <c r="C26" t="s">
        <v>204</v>
      </c>
      <c r="D26" s="102"/>
      <c r="E26" s="112">
        <v>0</v>
      </c>
      <c r="F26" s="112">
        <v>0</v>
      </c>
      <c r="G26" s="112">
        <v>0</v>
      </c>
      <c r="H26" s="112">
        <v>0</v>
      </c>
      <c r="I26" s="112">
        <v>0</v>
      </c>
      <c r="J26" s="112">
        <v>0</v>
      </c>
      <c r="K26" s="112">
        <v>0</v>
      </c>
      <c r="L26" s="112">
        <v>0</v>
      </c>
      <c r="M26" s="112">
        <v>0</v>
      </c>
      <c r="N26" s="112">
        <v>0</v>
      </c>
      <c r="O26" s="112">
        <v>0</v>
      </c>
      <c r="P26" s="112">
        <v>0</v>
      </c>
    </row>
    <row r="27" spans="2:16" ht="15">
      <c r="B27" s="8" t="s">
        <v>205</v>
      </c>
      <c r="C27" s="34"/>
      <c r="D27" s="107"/>
      <c r="E27" s="112">
        <v>0</v>
      </c>
      <c r="F27" s="112">
        <v>0</v>
      </c>
      <c r="G27" s="112">
        <v>0</v>
      </c>
      <c r="H27" s="112">
        <v>0</v>
      </c>
      <c r="I27" s="112">
        <v>0</v>
      </c>
      <c r="J27" s="112">
        <v>0</v>
      </c>
      <c r="K27" s="112">
        <v>0</v>
      </c>
      <c r="L27" s="112">
        <v>0</v>
      </c>
      <c r="M27" s="112">
        <v>0</v>
      </c>
      <c r="N27" s="112">
        <v>0</v>
      </c>
      <c r="O27" s="112">
        <v>0</v>
      </c>
      <c r="P27" s="112">
        <v>0</v>
      </c>
    </row>
    <row r="28" spans="2:16" ht="15">
      <c r="B28" s="61" t="s">
        <v>206</v>
      </c>
      <c r="D28" s="103"/>
      <c r="E28" s="112">
        <v>0</v>
      </c>
      <c r="F28" s="112">
        <v>0</v>
      </c>
      <c r="G28" s="112">
        <v>0</v>
      </c>
      <c r="H28" s="112">
        <v>0</v>
      </c>
      <c r="I28" s="112">
        <v>0</v>
      </c>
      <c r="J28" s="112">
        <v>0</v>
      </c>
      <c r="K28" s="112">
        <v>0</v>
      </c>
      <c r="L28" s="112">
        <v>0</v>
      </c>
      <c r="M28" s="112">
        <v>0</v>
      </c>
      <c r="N28" s="112">
        <v>0</v>
      </c>
      <c r="O28" s="112">
        <v>0</v>
      </c>
      <c r="P28" s="112">
        <v>0</v>
      </c>
    </row>
    <row r="29" spans="2:16" ht="15">
      <c r="B29" s="8" t="s">
        <v>207</v>
      </c>
      <c r="C29" s="34"/>
      <c r="D29" s="102"/>
      <c r="E29" s="112">
        <v>0</v>
      </c>
      <c r="F29" s="112">
        <v>0</v>
      </c>
      <c r="G29" s="112">
        <v>0</v>
      </c>
      <c r="H29" s="112">
        <v>0</v>
      </c>
      <c r="I29" s="112">
        <v>0</v>
      </c>
      <c r="J29" s="112">
        <v>0</v>
      </c>
      <c r="K29" s="112">
        <v>0</v>
      </c>
      <c r="L29" s="112">
        <v>0</v>
      </c>
      <c r="M29" s="112">
        <v>0</v>
      </c>
      <c r="N29" s="112">
        <v>0</v>
      </c>
      <c r="O29" s="112">
        <v>0</v>
      </c>
      <c r="P29" s="112">
        <v>0</v>
      </c>
    </row>
    <row r="30" spans="2:16" ht="15">
      <c r="B30" s="8" t="s">
        <v>208</v>
      </c>
      <c r="C30" s="34"/>
      <c r="D30" s="102"/>
      <c r="E30" s="112">
        <v>0</v>
      </c>
      <c r="F30" s="112">
        <v>0</v>
      </c>
      <c r="G30" s="112">
        <v>0</v>
      </c>
      <c r="H30" s="112">
        <v>0</v>
      </c>
      <c r="I30" s="112">
        <v>0</v>
      </c>
      <c r="J30" s="112">
        <v>0</v>
      </c>
      <c r="K30" s="112">
        <v>0</v>
      </c>
      <c r="L30" s="112">
        <v>0</v>
      </c>
      <c r="M30" s="112">
        <v>0</v>
      </c>
      <c r="N30" s="112">
        <v>0</v>
      </c>
      <c r="O30" s="112">
        <v>0</v>
      </c>
      <c r="P30" s="112">
        <v>0</v>
      </c>
    </row>
    <row r="31" spans="2:16" ht="15">
      <c r="B31" s="8" t="s">
        <v>209</v>
      </c>
      <c r="C31" s="34"/>
      <c r="D31" s="103"/>
      <c r="E31" s="112">
        <v>0</v>
      </c>
      <c r="F31" s="112">
        <v>0</v>
      </c>
      <c r="G31" s="112">
        <v>0</v>
      </c>
      <c r="H31" s="112">
        <v>0</v>
      </c>
      <c r="I31" s="112">
        <v>0</v>
      </c>
      <c r="J31" s="112">
        <v>0</v>
      </c>
      <c r="K31" s="112">
        <v>0</v>
      </c>
      <c r="L31" s="112">
        <v>0</v>
      </c>
      <c r="M31" s="112">
        <v>0</v>
      </c>
      <c r="N31" s="112">
        <v>0</v>
      </c>
      <c r="O31" s="112">
        <v>0</v>
      </c>
      <c r="P31" s="112">
        <v>0</v>
      </c>
    </row>
    <row r="32" spans="2:16" ht="15">
      <c r="B32" s="8" t="s">
        <v>210</v>
      </c>
      <c r="C32" s="34"/>
      <c r="D32" s="102"/>
      <c r="E32" s="112">
        <v>0</v>
      </c>
      <c r="F32" s="112">
        <v>0</v>
      </c>
      <c r="G32" s="112">
        <v>0</v>
      </c>
      <c r="H32" s="112">
        <v>0</v>
      </c>
      <c r="I32" s="112">
        <v>0</v>
      </c>
      <c r="J32" s="112">
        <v>0</v>
      </c>
      <c r="K32" s="112">
        <v>0</v>
      </c>
      <c r="L32" s="112">
        <v>0</v>
      </c>
      <c r="M32" s="112">
        <v>0</v>
      </c>
      <c r="N32" s="112">
        <v>0</v>
      </c>
      <c r="O32" s="112">
        <v>0</v>
      </c>
      <c r="P32" s="112">
        <v>0</v>
      </c>
    </row>
    <row r="33" spans="2:17" ht="15">
      <c r="B33" s="8" t="s">
        <v>211</v>
      </c>
      <c r="C33" s="34"/>
      <c r="D33" s="103"/>
      <c r="E33" s="112">
        <v>0</v>
      </c>
      <c r="F33" s="112">
        <v>0</v>
      </c>
      <c r="G33" s="112">
        <v>0</v>
      </c>
      <c r="H33" s="112">
        <v>0</v>
      </c>
      <c r="I33" s="112">
        <v>0</v>
      </c>
      <c r="J33" s="112">
        <v>0</v>
      </c>
      <c r="K33" s="112">
        <v>0</v>
      </c>
      <c r="L33" s="112">
        <v>0</v>
      </c>
      <c r="M33" s="112">
        <v>0</v>
      </c>
      <c r="N33" s="112">
        <v>0</v>
      </c>
      <c r="O33" s="112">
        <v>0</v>
      </c>
      <c r="P33" s="112">
        <v>0</v>
      </c>
      <c r="Q33" s="119">
        <f>SUM(E17:P33)</f>
        <v>0</v>
      </c>
    </row>
    <row r="34" spans="2:17" ht="15">
      <c r="B34" s="61" t="s">
        <v>212</v>
      </c>
      <c r="C34" s="38"/>
      <c r="D34" s="207"/>
      <c r="E34" s="121">
        <v>0</v>
      </c>
      <c r="F34" s="121">
        <v>0</v>
      </c>
      <c r="G34" s="121">
        <v>0</v>
      </c>
      <c r="H34" s="121">
        <v>0</v>
      </c>
      <c r="I34" s="121">
        <v>0</v>
      </c>
      <c r="J34" s="121">
        <v>0</v>
      </c>
      <c r="K34" s="121">
        <v>0</v>
      </c>
      <c r="L34" s="121">
        <v>0</v>
      </c>
      <c r="M34" s="121">
        <v>0</v>
      </c>
      <c r="N34" s="121">
        <v>0</v>
      </c>
      <c r="O34" s="121">
        <v>0</v>
      </c>
      <c r="P34" s="121">
        <v>0</v>
      </c>
      <c r="Q34" s="122">
        <f>SUM(E34:P34)</f>
        <v>0</v>
      </c>
    </row>
    <row r="35" spans="2:17" ht="15">
      <c r="B35" s="8" t="s">
        <v>213</v>
      </c>
      <c r="C35" s="34"/>
      <c r="D35" s="103"/>
      <c r="E35" s="123">
        <f>SUM(E17:E34)</f>
        <v>0</v>
      </c>
      <c r="F35" s="123">
        <f>SUM(F17:F34)</f>
        <v>0</v>
      </c>
      <c r="G35" s="123">
        <f>SUM(G17:G34)</f>
        <v>0</v>
      </c>
      <c r="H35" s="123">
        <f>SUM(H17:H34)</f>
        <v>0</v>
      </c>
      <c r="I35" s="123">
        <f>SUM(I17:I34)</f>
        <v>0</v>
      </c>
      <c r="J35" s="123">
        <f>SUM(J17:J34)</f>
        <v>0</v>
      </c>
      <c r="K35" s="123">
        <f>SUM(K17:K34)</f>
        <v>0</v>
      </c>
      <c r="L35" s="123">
        <f>SUM(L17:L34)</f>
        <v>0</v>
      </c>
      <c r="M35" s="123">
        <f>SUM(M17:M34)</f>
        <v>0</v>
      </c>
      <c r="N35" s="123">
        <f>SUM(N17:N34)</f>
        <v>0</v>
      </c>
      <c r="O35" s="123">
        <f>SUM(O17:O34)</f>
        <v>0</v>
      </c>
      <c r="P35" s="123">
        <f>SUM(P17:P34)</f>
        <v>0</v>
      </c>
      <c r="Q35" s="124">
        <f>SUM(E35:P35)</f>
        <v>0</v>
      </c>
    </row>
    <row r="36" spans="2:16" ht="15">
      <c r="B36" s="10" t="s">
        <v>214</v>
      </c>
      <c r="D36" s="102"/>
      <c r="E36" s="109">
        <f>E14+E35</f>
        <v>0</v>
      </c>
      <c r="F36" s="109">
        <f>F14+F35</f>
        <v>0</v>
      </c>
      <c r="G36" s="109">
        <f>G14+G35</f>
        <v>0</v>
      </c>
      <c r="H36" s="109">
        <f>H14+H35</f>
        <v>0</v>
      </c>
      <c r="I36" s="109">
        <f>I14+I35</f>
        <v>0</v>
      </c>
      <c r="J36" s="109">
        <f>J14+J35</f>
        <v>0</v>
      </c>
      <c r="K36" s="109">
        <f>K14+K35</f>
        <v>0</v>
      </c>
      <c r="L36" s="109">
        <f>L14+L35</f>
        <v>0</v>
      </c>
      <c r="M36" s="109">
        <f>M14+M35</f>
        <v>0</v>
      </c>
      <c r="N36" s="109">
        <f>N14+N35</f>
        <v>0</v>
      </c>
      <c r="O36" s="109">
        <f>O14+O35</f>
        <v>0</v>
      </c>
      <c r="P36" s="109">
        <f>P14+P35</f>
        <v>0</v>
      </c>
    </row>
    <row r="37" spans="4:16" ht="15">
      <c r="D37" s="102"/>
      <c r="E37" s="34"/>
      <c r="F37" s="34"/>
      <c r="G37" s="34"/>
      <c r="H37" s="34"/>
      <c r="I37" s="34"/>
      <c r="J37" s="34"/>
      <c r="K37" s="34"/>
      <c r="L37" s="34"/>
      <c r="M37" s="34"/>
      <c r="N37" s="34"/>
      <c r="O37" s="34"/>
      <c r="P37" s="34"/>
    </row>
    <row r="38" spans="2:16" ht="15">
      <c r="B38" s="8" t="s">
        <v>215</v>
      </c>
      <c r="D38" s="102"/>
      <c r="E38" s="36">
        <f>E8-E36</f>
        <v>0</v>
      </c>
      <c r="F38" s="36">
        <f>F8-F36</f>
        <v>0</v>
      </c>
      <c r="G38" s="36">
        <f>G8-G36</f>
        <v>0</v>
      </c>
      <c r="H38" s="36">
        <f>H8-H36</f>
        <v>0</v>
      </c>
      <c r="I38" s="36">
        <f>I8-I36</f>
        <v>0</v>
      </c>
      <c r="J38" s="36">
        <f>J8-J36</f>
        <v>0</v>
      </c>
      <c r="K38" s="36">
        <f>K8-K36</f>
        <v>0</v>
      </c>
      <c r="L38" s="36">
        <f>L8-L36</f>
        <v>0</v>
      </c>
      <c r="M38" s="36">
        <f>M8-M36</f>
        <v>0</v>
      </c>
      <c r="N38" s="36">
        <f>N8-N36</f>
        <v>0</v>
      </c>
      <c r="O38" s="36">
        <f>O8-O36</f>
        <v>0</v>
      </c>
      <c r="P38" s="36">
        <f>P8-P36</f>
        <v>0</v>
      </c>
    </row>
    <row r="39" spans="4:16" ht="15">
      <c r="D39" s="102"/>
      <c r="E39" s="34"/>
      <c r="F39" s="34"/>
      <c r="G39" s="34"/>
      <c r="H39" s="34"/>
      <c r="I39" s="34"/>
      <c r="J39" s="34"/>
      <c r="K39" s="34"/>
      <c r="L39" s="34"/>
      <c r="M39" s="34"/>
      <c r="N39" s="34"/>
      <c r="O39" s="34"/>
      <c r="P39" s="34"/>
    </row>
    <row r="40" spans="2:16" ht="15">
      <c r="B40" t="s">
        <v>216</v>
      </c>
      <c r="D40" s="102"/>
      <c r="E40" s="203">
        <v>0</v>
      </c>
      <c r="F40" s="34">
        <f>E45</f>
        <v>0</v>
      </c>
      <c r="G40" s="34">
        <f aca="true" t="shared" si="2" ref="G40:P40">F45</f>
        <v>0</v>
      </c>
      <c r="H40" s="34">
        <f t="shared" si="2"/>
        <v>0</v>
      </c>
      <c r="I40" s="34">
        <f t="shared" si="2"/>
        <v>0</v>
      </c>
      <c r="J40" s="34">
        <f t="shared" si="2"/>
        <v>0</v>
      </c>
      <c r="K40" s="34">
        <f t="shared" si="2"/>
        <v>0</v>
      </c>
      <c r="L40" s="34">
        <f t="shared" si="2"/>
        <v>0</v>
      </c>
      <c r="M40" s="34">
        <f t="shared" si="2"/>
        <v>0</v>
      </c>
      <c r="N40" s="34">
        <f t="shared" si="2"/>
        <v>0</v>
      </c>
      <c r="O40" s="34">
        <f t="shared" si="2"/>
        <v>0</v>
      </c>
      <c r="P40" s="34">
        <f t="shared" si="2"/>
        <v>0</v>
      </c>
    </row>
    <row r="41" spans="4:16" ht="15">
      <c r="D41" s="102"/>
      <c r="E41" s="34"/>
      <c r="F41" s="34"/>
      <c r="G41" s="34"/>
      <c r="H41" s="34"/>
      <c r="I41" s="34"/>
      <c r="J41" s="34"/>
      <c r="K41" s="34"/>
      <c r="L41" s="34"/>
      <c r="M41" s="34"/>
      <c r="N41" s="34"/>
      <c r="O41" s="34"/>
      <c r="P41" s="34"/>
    </row>
    <row r="42" spans="2:16" ht="15">
      <c r="B42" t="s">
        <v>217</v>
      </c>
      <c r="D42" s="102"/>
      <c r="E42" s="34">
        <f>E38+E40</f>
        <v>0</v>
      </c>
      <c r="F42" s="34">
        <f>F38+F40</f>
        <v>0</v>
      </c>
      <c r="G42" s="34">
        <f aca="true" t="shared" si="3" ref="G42:P42">G38+G40</f>
        <v>0</v>
      </c>
      <c r="H42" s="34">
        <f t="shared" si="3"/>
        <v>0</v>
      </c>
      <c r="I42" s="34">
        <f t="shared" si="3"/>
        <v>0</v>
      </c>
      <c r="J42" s="34">
        <f t="shared" si="3"/>
        <v>0</v>
      </c>
      <c r="K42" s="34">
        <f t="shared" si="3"/>
        <v>0</v>
      </c>
      <c r="L42" s="34">
        <f t="shared" si="3"/>
        <v>0</v>
      </c>
      <c r="M42" s="34">
        <f t="shared" si="3"/>
        <v>0</v>
      </c>
      <c r="N42" s="34">
        <f t="shared" si="3"/>
        <v>0</v>
      </c>
      <c r="O42" s="34">
        <f t="shared" si="3"/>
        <v>0</v>
      </c>
      <c r="P42" s="34">
        <f t="shared" si="3"/>
        <v>0</v>
      </c>
    </row>
    <row r="43" spans="2:16" ht="15">
      <c r="B43" s="8" t="s">
        <v>218</v>
      </c>
      <c r="C43" s="34"/>
      <c r="D43" s="125">
        <v>0.2</v>
      </c>
      <c r="E43" s="30">
        <f>IF(E42&lt;0,ABS(E42*$D43/12),0)</f>
        <v>0</v>
      </c>
      <c r="F43" s="30">
        <f aca="true" t="shared" si="4" ref="F43:P43">IF(F42&lt;0,ABS(F42*$D43/12),0)</f>
        <v>0</v>
      </c>
      <c r="G43" s="30">
        <f t="shared" si="4"/>
        <v>0</v>
      </c>
      <c r="H43" s="30">
        <f t="shared" si="4"/>
        <v>0</v>
      </c>
      <c r="I43" s="30">
        <f t="shared" si="4"/>
        <v>0</v>
      </c>
      <c r="J43" s="30">
        <f t="shared" si="4"/>
        <v>0</v>
      </c>
      <c r="K43" s="30">
        <f t="shared" si="4"/>
        <v>0</v>
      </c>
      <c r="L43" s="30">
        <f t="shared" si="4"/>
        <v>0</v>
      </c>
      <c r="M43" s="30">
        <f t="shared" si="4"/>
        <v>0</v>
      </c>
      <c r="N43" s="30">
        <f t="shared" si="4"/>
        <v>0</v>
      </c>
      <c r="O43" s="30">
        <f t="shared" si="4"/>
        <v>0</v>
      </c>
      <c r="P43" s="30">
        <f t="shared" si="4"/>
        <v>0</v>
      </c>
    </row>
    <row r="44" ht="15">
      <c r="D44" s="102"/>
    </row>
    <row r="45" spans="2:16" ht="16.5" thickBot="1">
      <c r="B45" s="41" t="s">
        <v>219</v>
      </c>
      <c r="D45" s="102"/>
      <c r="E45" s="126">
        <f>E42-E43</f>
        <v>0</v>
      </c>
      <c r="F45" s="126">
        <f>F42-F43</f>
        <v>0</v>
      </c>
      <c r="G45" s="126">
        <f aca="true" t="shared" si="5" ref="G45:P45">G42-G43</f>
        <v>0</v>
      </c>
      <c r="H45" s="126">
        <f t="shared" si="5"/>
        <v>0</v>
      </c>
      <c r="I45" s="126">
        <f t="shared" si="5"/>
        <v>0</v>
      </c>
      <c r="J45" s="126">
        <f t="shared" si="5"/>
        <v>0</v>
      </c>
      <c r="K45" s="126">
        <f t="shared" si="5"/>
        <v>0</v>
      </c>
      <c r="L45" s="126">
        <f t="shared" si="5"/>
        <v>0</v>
      </c>
      <c r="M45" s="126">
        <f t="shared" si="5"/>
        <v>0</v>
      </c>
      <c r="N45" s="126">
        <f t="shared" si="5"/>
        <v>0</v>
      </c>
      <c r="O45" s="126">
        <f t="shared" si="5"/>
        <v>0</v>
      </c>
      <c r="P45" s="126">
        <f t="shared" si="5"/>
        <v>0</v>
      </c>
    </row>
    <row r="46" ht="15">
      <c r="D46" s="102"/>
    </row>
  </sheetData>
  <printOptions/>
  <pageMargins left="0.25" right="0.25" top="0.75" bottom="0" header="0.3" footer="0.3"/>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F01FC-8697-40FA-A9B0-1653EB0C143D}">
  <sheetPr>
    <tabColor rgb="FF92D050"/>
    <pageSetUpPr fitToPage="1"/>
  </sheetPr>
  <dimension ref="A1:R88"/>
  <sheetViews>
    <sheetView zoomScale="85" zoomScaleNormal="85" workbookViewId="0" topLeftCell="A1">
      <pane ySplit="18" topLeftCell="A47" activePane="bottomLeft" state="frozen"/>
      <selection pane="bottomLeft" activeCell="A1" sqref="A1"/>
    </sheetView>
  </sheetViews>
  <sheetFormatPr defaultColWidth="9.140625" defaultRowHeight="15"/>
  <cols>
    <col min="1" max="1" width="7.140625" style="0" customWidth="1"/>
    <col min="2" max="2" width="41.140625" style="0" customWidth="1"/>
    <col min="3" max="4" width="13.421875" style="0" customWidth="1"/>
    <col min="5" max="17" width="12.00390625" style="0" customWidth="1"/>
    <col min="18" max="18" width="11.7109375" style="0" customWidth="1"/>
  </cols>
  <sheetData>
    <row r="1" spans="1:2" ht="26.25">
      <c r="A1" s="47" t="s">
        <v>124</v>
      </c>
      <c r="B1" s="47"/>
    </row>
    <row r="2" spans="1:13" ht="15" customHeight="1">
      <c r="A2" s="47"/>
      <c r="I2" s="66"/>
      <c r="J2" s="66"/>
      <c r="K2" s="66"/>
      <c r="L2" s="66"/>
      <c r="M2" s="66"/>
    </row>
    <row r="3" spans="2:14" ht="15">
      <c r="B3" s="67" t="s">
        <v>125</v>
      </c>
      <c r="C3" s="68" t="s">
        <v>126</v>
      </c>
      <c r="D3" s="69" t="s">
        <v>127</v>
      </c>
      <c r="E3" s="69" t="s">
        <v>128</v>
      </c>
      <c r="F3" s="69" t="s">
        <v>129</v>
      </c>
      <c r="H3" s="70" t="s">
        <v>130</v>
      </c>
      <c r="I3" s="70"/>
      <c r="J3" s="71">
        <f>52*40</f>
        <v>2080</v>
      </c>
      <c r="K3" t="s">
        <v>131</v>
      </c>
      <c r="M3" s="72" t="s">
        <v>132</v>
      </c>
      <c r="N3" s="73"/>
    </row>
    <row r="4" spans="2:14" ht="15">
      <c r="B4" s="70" t="s">
        <v>83</v>
      </c>
      <c r="C4" s="74">
        <v>35</v>
      </c>
      <c r="D4" s="74">
        <f>C4*C$6</f>
        <v>11.55</v>
      </c>
      <c r="E4" s="74">
        <f>C4+D4</f>
        <v>46.55</v>
      </c>
      <c r="F4" s="74">
        <v>75</v>
      </c>
      <c r="H4" s="75" t="s">
        <v>133</v>
      </c>
      <c r="I4" s="73"/>
      <c r="J4" s="70">
        <f>52*5</f>
        <v>260</v>
      </c>
      <c r="K4" t="s">
        <v>134</v>
      </c>
      <c r="M4" s="76" t="s">
        <v>135</v>
      </c>
      <c r="N4" s="77">
        <v>25500</v>
      </c>
    </row>
    <row r="5" spans="2:14" ht="15">
      <c r="B5" s="70" t="s">
        <v>82</v>
      </c>
      <c r="C5" s="74">
        <v>20</v>
      </c>
      <c r="D5" s="74">
        <f>C5*C$6</f>
        <v>6.6000000000000005</v>
      </c>
      <c r="E5" s="74">
        <f>C5+D5</f>
        <v>26.6</v>
      </c>
      <c r="F5" s="74">
        <v>50</v>
      </c>
      <c r="H5" s="78"/>
      <c r="I5" s="79"/>
      <c r="J5" s="80"/>
      <c r="M5" s="76" t="s">
        <v>136</v>
      </c>
      <c r="N5" s="77">
        <v>1000</v>
      </c>
    </row>
    <row r="6" spans="2:14" ht="15.75" thickBot="1">
      <c r="B6" s="70" t="s">
        <v>137</v>
      </c>
      <c r="C6" s="81">
        <v>0.33</v>
      </c>
      <c r="D6" s="35"/>
      <c r="E6" s="35"/>
      <c r="F6" s="35"/>
      <c r="H6" s="70" t="s">
        <v>138</v>
      </c>
      <c r="I6" s="70"/>
      <c r="J6" s="70">
        <f>J4-C12</f>
        <v>224</v>
      </c>
      <c r="K6" t="s">
        <v>139</v>
      </c>
      <c r="M6" s="76" t="s">
        <v>140</v>
      </c>
      <c r="N6" s="77">
        <v>3000</v>
      </c>
    </row>
    <row r="7" spans="2:14" ht="15">
      <c r="B7" s="66"/>
      <c r="C7" s="35"/>
      <c r="D7" s="35"/>
      <c r="E7" s="35"/>
      <c r="F7" s="35"/>
      <c r="H7" s="75" t="s">
        <v>141</v>
      </c>
      <c r="I7" s="73"/>
      <c r="J7" s="70">
        <f>J6/5</f>
        <v>44.8</v>
      </c>
      <c r="K7" t="s">
        <v>142</v>
      </c>
      <c r="M7" s="76" t="s">
        <v>128</v>
      </c>
      <c r="N7" s="82">
        <f>SUM(N4:N6)</f>
        <v>29500</v>
      </c>
    </row>
    <row r="8" spans="2:14" ht="15">
      <c r="B8" s="83" t="s">
        <v>143</v>
      </c>
      <c r="C8" s="70">
        <v>20</v>
      </c>
      <c r="H8" s="75"/>
      <c r="I8" s="73"/>
      <c r="J8" s="70"/>
      <c r="M8" s="76"/>
      <c r="N8" s="84"/>
    </row>
    <row r="9" spans="2:14" ht="15">
      <c r="B9" s="83" t="s">
        <v>144</v>
      </c>
      <c r="C9" s="70">
        <v>10</v>
      </c>
      <c r="H9" s="75" t="s">
        <v>145</v>
      </c>
      <c r="I9" s="73"/>
      <c r="J9" s="85">
        <f>J6*8/12</f>
        <v>149.33333333333334</v>
      </c>
      <c r="K9" t="s">
        <v>146</v>
      </c>
      <c r="M9" s="86" t="s">
        <v>147</v>
      </c>
      <c r="N9" s="87"/>
    </row>
    <row r="10" spans="2:14" ht="15">
      <c r="B10" s="83" t="s">
        <v>148</v>
      </c>
      <c r="C10" s="70">
        <v>5</v>
      </c>
      <c r="H10" s="75" t="s">
        <v>149</v>
      </c>
      <c r="I10" s="73"/>
      <c r="J10" s="85">
        <f>J9*$C$14</f>
        <v>134.4</v>
      </c>
      <c r="K10" t="s">
        <v>150</v>
      </c>
      <c r="M10" s="76" t="s">
        <v>151</v>
      </c>
      <c r="N10" s="77">
        <v>10000</v>
      </c>
    </row>
    <row r="11" spans="2:14" ht="15.75" thickBot="1">
      <c r="B11" s="83" t="s">
        <v>152</v>
      </c>
      <c r="C11" s="88">
        <v>1</v>
      </c>
      <c r="M11" s="89" t="s">
        <v>153</v>
      </c>
      <c r="N11" s="90">
        <v>50000</v>
      </c>
    </row>
    <row r="12" spans="2:14" ht="15.75" thickBot="1">
      <c r="B12" s="91" t="s">
        <v>154</v>
      </c>
      <c r="C12" s="92">
        <f>SUM(C8:C11)</f>
        <v>36</v>
      </c>
      <c r="D12" t="s">
        <v>69</v>
      </c>
      <c r="M12" s="93"/>
      <c r="N12" s="82">
        <f>SUM(N10:N11)</f>
        <v>60000</v>
      </c>
    </row>
    <row r="13" spans="2:3" ht="15">
      <c r="B13" s="94"/>
      <c r="C13" s="95"/>
    </row>
    <row r="14" spans="2:4" ht="15">
      <c r="B14" t="s">
        <v>155</v>
      </c>
      <c r="C14" s="96">
        <v>0.9</v>
      </c>
      <c r="D14" t="s">
        <v>156</v>
      </c>
    </row>
    <row r="15" spans="2:3" ht="15">
      <c r="B15" t="s">
        <v>157</v>
      </c>
      <c r="C15" s="30">
        <v>10000</v>
      </c>
    </row>
    <row r="16" ht="15">
      <c r="H16" s="97"/>
    </row>
    <row r="17" spans="5:16" ht="15">
      <c r="E17" s="98" t="s">
        <v>158</v>
      </c>
      <c r="F17" s="99" t="s">
        <v>159</v>
      </c>
      <c r="G17" s="98" t="s">
        <v>160</v>
      </c>
      <c r="H17" s="99" t="s">
        <v>161</v>
      </c>
      <c r="I17" s="98" t="s">
        <v>162</v>
      </c>
      <c r="J17" s="99" t="s">
        <v>163</v>
      </c>
      <c r="K17" s="98" t="s">
        <v>164</v>
      </c>
      <c r="L17" s="99" t="s">
        <v>165</v>
      </c>
      <c r="M17" s="98" t="s">
        <v>166</v>
      </c>
      <c r="N17" s="99" t="s">
        <v>167</v>
      </c>
      <c r="O17" s="98" t="s">
        <v>168</v>
      </c>
      <c r="P17" s="99" t="s">
        <v>169</v>
      </c>
    </row>
    <row r="18" spans="2:16" ht="15.75" thickBot="1">
      <c r="B18" s="45"/>
      <c r="C18" s="45"/>
      <c r="D18" s="100"/>
      <c r="E18" s="101" t="s">
        <v>170</v>
      </c>
      <c r="F18" s="101" t="s">
        <v>171</v>
      </c>
      <c r="G18" s="101" t="s">
        <v>172</v>
      </c>
      <c r="H18" s="101" t="s">
        <v>173</v>
      </c>
      <c r="I18" s="101" t="s">
        <v>174</v>
      </c>
      <c r="J18" s="101" t="s">
        <v>175</v>
      </c>
      <c r="K18" s="101" t="s">
        <v>176</v>
      </c>
      <c r="L18" s="101" t="s">
        <v>177</v>
      </c>
      <c r="M18" s="101" t="s">
        <v>178</v>
      </c>
      <c r="N18" s="101" t="s">
        <v>179</v>
      </c>
      <c r="O18" s="101" t="s">
        <v>180</v>
      </c>
      <c r="P18" s="101" t="s">
        <v>181</v>
      </c>
    </row>
    <row r="19" spans="2:4" ht="15.75">
      <c r="B19" s="41" t="s">
        <v>182</v>
      </c>
      <c r="C19" t="s">
        <v>85</v>
      </c>
      <c r="D19" s="102" t="s">
        <v>183</v>
      </c>
    </row>
    <row r="20" spans="2:16" ht="15">
      <c r="B20" t="s">
        <v>184</v>
      </c>
      <c r="C20" t="s">
        <v>83</v>
      </c>
      <c r="D20" s="103">
        <f>F4</f>
        <v>75</v>
      </c>
      <c r="E20" s="34">
        <v>0</v>
      </c>
      <c r="F20" s="34">
        <f aca="true" t="shared" si="0" ref="F20:H21">$J$10*$D20</f>
        <v>10080</v>
      </c>
      <c r="G20" s="34">
        <f t="shared" si="0"/>
        <v>10080</v>
      </c>
      <c r="H20" s="34">
        <f t="shared" si="0"/>
        <v>10080</v>
      </c>
      <c r="I20" s="34">
        <v>10080</v>
      </c>
      <c r="J20" s="34">
        <f aca="true" t="shared" si="1" ref="J20:P21">$J$10*$D20</f>
        <v>10080</v>
      </c>
      <c r="K20" s="34">
        <f t="shared" si="1"/>
        <v>10080</v>
      </c>
      <c r="L20" s="34">
        <f t="shared" si="1"/>
        <v>10080</v>
      </c>
      <c r="M20" s="34">
        <f t="shared" si="1"/>
        <v>10080</v>
      </c>
      <c r="N20" s="34">
        <f t="shared" si="1"/>
        <v>10080</v>
      </c>
      <c r="O20" s="34">
        <f t="shared" si="1"/>
        <v>10080</v>
      </c>
      <c r="P20" s="34">
        <f t="shared" si="1"/>
        <v>10080</v>
      </c>
    </row>
    <row r="21" spans="3:16" ht="15">
      <c r="C21" t="s">
        <v>82</v>
      </c>
      <c r="D21" s="103">
        <f>F5</f>
        <v>50</v>
      </c>
      <c r="E21" s="34">
        <v>0</v>
      </c>
      <c r="F21" s="34">
        <f t="shared" si="0"/>
        <v>6720</v>
      </c>
      <c r="G21" s="34">
        <f t="shared" si="0"/>
        <v>6720</v>
      </c>
      <c r="H21" s="34">
        <f t="shared" si="0"/>
        <v>6720</v>
      </c>
      <c r="I21" s="34">
        <f>$J$10*$D21</f>
        <v>6720</v>
      </c>
      <c r="J21" s="34">
        <f t="shared" si="1"/>
        <v>6720</v>
      </c>
      <c r="K21" s="34">
        <f t="shared" si="1"/>
        <v>6720</v>
      </c>
      <c r="L21" s="34">
        <f t="shared" si="1"/>
        <v>6720</v>
      </c>
      <c r="M21" s="34">
        <f t="shared" si="1"/>
        <v>6720</v>
      </c>
      <c r="N21" s="34">
        <f t="shared" si="1"/>
        <v>6720</v>
      </c>
      <c r="O21" s="34">
        <f t="shared" si="1"/>
        <v>6720</v>
      </c>
      <c r="P21" s="34">
        <f t="shared" si="1"/>
        <v>6720</v>
      </c>
    </row>
    <row r="22" spans="2:16" ht="15">
      <c r="B22" t="s">
        <v>78</v>
      </c>
      <c r="D22" s="104"/>
      <c r="E22" s="34">
        <v>0</v>
      </c>
      <c r="F22" s="105">
        <f>G28</f>
        <v>20000</v>
      </c>
      <c r="G22" s="106">
        <f aca="true" t="shared" si="2" ref="G22">H28</f>
        <v>20000</v>
      </c>
      <c r="H22" s="105">
        <f>I28</f>
        <v>20000</v>
      </c>
      <c r="I22" s="106">
        <f>J28</f>
        <v>20000</v>
      </c>
      <c r="J22" s="105">
        <f aca="true" t="shared" si="3" ref="J22">K28</f>
        <v>20000</v>
      </c>
      <c r="K22" s="106">
        <f>L28</f>
        <v>20000</v>
      </c>
      <c r="L22" s="105">
        <f aca="true" t="shared" si="4" ref="L22">M28</f>
        <v>20000</v>
      </c>
      <c r="M22" s="106">
        <f>N28</f>
        <v>20000</v>
      </c>
      <c r="N22" s="105">
        <f aca="true" t="shared" si="5" ref="N22:O22">O28</f>
        <v>20000</v>
      </c>
      <c r="O22" s="106">
        <f t="shared" si="5"/>
        <v>20000</v>
      </c>
      <c r="P22" s="105">
        <f>Q28</f>
        <v>20000</v>
      </c>
    </row>
    <row r="23" spans="2:17" ht="15">
      <c r="B23" t="s">
        <v>185</v>
      </c>
      <c r="D23" s="107">
        <v>0.05</v>
      </c>
      <c r="E23" s="34">
        <v>0</v>
      </c>
      <c r="F23" s="34">
        <f aca="true" t="shared" si="6" ref="F23">G28*$D23</f>
        <v>1000</v>
      </c>
      <c r="G23" s="34">
        <f>H28*$D23</f>
        <v>1000</v>
      </c>
      <c r="H23" s="34">
        <f aca="true" t="shared" si="7" ref="H23:P23">I28*$D23</f>
        <v>1000</v>
      </c>
      <c r="I23" s="34">
        <f t="shared" si="7"/>
        <v>1000</v>
      </c>
      <c r="J23" s="34">
        <f t="shared" si="7"/>
        <v>1000</v>
      </c>
      <c r="K23" s="34">
        <f t="shared" si="7"/>
        <v>1000</v>
      </c>
      <c r="L23" s="34">
        <f t="shared" si="7"/>
        <v>1000</v>
      </c>
      <c r="M23" s="34">
        <f t="shared" si="7"/>
        <v>1000</v>
      </c>
      <c r="N23" s="34">
        <f t="shared" si="7"/>
        <v>1000</v>
      </c>
      <c r="O23" s="34">
        <f t="shared" si="7"/>
        <v>1000</v>
      </c>
      <c r="P23" s="34">
        <f t="shared" si="7"/>
        <v>1000</v>
      </c>
      <c r="Q23" s="30">
        <f>SUM(E23:P23)</f>
        <v>11000</v>
      </c>
    </row>
    <row r="24" spans="2:17" ht="15">
      <c r="B24" s="10" t="s">
        <v>186</v>
      </c>
      <c r="C24" s="10"/>
      <c r="D24" s="108"/>
      <c r="E24" s="109">
        <f aca="true" t="shared" si="8" ref="E24:P24">SUM(E20:E23)</f>
        <v>0</v>
      </c>
      <c r="F24" s="109">
        <f t="shared" si="8"/>
        <v>37800</v>
      </c>
      <c r="G24" s="109">
        <f t="shared" si="8"/>
        <v>37800</v>
      </c>
      <c r="H24" s="109">
        <f t="shared" si="8"/>
        <v>37800</v>
      </c>
      <c r="I24" s="109">
        <f t="shared" si="8"/>
        <v>37800</v>
      </c>
      <c r="J24" s="109">
        <f t="shared" si="8"/>
        <v>37800</v>
      </c>
      <c r="K24" s="109">
        <f t="shared" si="8"/>
        <v>37800</v>
      </c>
      <c r="L24" s="109">
        <f t="shared" si="8"/>
        <v>37800</v>
      </c>
      <c r="M24" s="109">
        <f t="shared" si="8"/>
        <v>37800</v>
      </c>
      <c r="N24" s="109">
        <f t="shared" si="8"/>
        <v>37800</v>
      </c>
      <c r="O24" s="109">
        <f t="shared" si="8"/>
        <v>37800</v>
      </c>
      <c r="P24" s="109">
        <f t="shared" si="8"/>
        <v>37800</v>
      </c>
      <c r="Q24" s="30">
        <f>SUM(E24:P24)</f>
        <v>415800</v>
      </c>
    </row>
    <row r="25" ht="15">
      <c r="D25" s="102"/>
    </row>
    <row r="26" spans="2:4" ht="15.75">
      <c r="B26" s="41" t="s">
        <v>187</v>
      </c>
      <c r="D26" s="102"/>
    </row>
    <row r="27" spans="2:4" ht="15">
      <c r="B27" s="10" t="s">
        <v>188</v>
      </c>
      <c r="D27" s="102"/>
    </row>
    <row r="28" spans="2:17" ht="15">
      <c r="B28" s="8" t="s">
        <v>189</v>
      </c>
      <c r="C28" t="s">
        <v>190</v>
      </c>
      <c r="D28" s="102"/>
      <c r="E28" s="110">
        <v>0</v>
      </c>
      <c r="F28" s="110">
        <v>0</v>
      </c>
      <c r="G28" s="105">
        <v>20000</v>
      </c>
      <c r="H28" s="106">
        <v>20000</v>
      </c>
      <c r="I28" s="105">
        <v>20000</v>
      </c>
      <c r="J28" s="106">
        <v>20000</v>
      </c>
      <c r="K28" s="105">
        <v>20000</v>
      </c>
      <c r="L28" s="106">
        <v>20000</v>
      </c>
      <c r="M28" s="105">
        <v>20000</v>
      </c>
      <c r="N28" s="106">
        <v>20000</v>
      </c>
      <c r="O28" s="105">
        <v>20000</v>
      </c>
      <c r="P28" s="106">
        <v>20000</v>
      </c>
      <c r="Q28" s="105">
        <v>20000</v>
      </c>
    </row>
    <row r="29" spans="2:17" ht="15">
      <c r="B29" s="8" t="s">
        <v>77</v>
      </c>
      <c r="D29" s="102"/>
      <c r="E29" s="35"/>
      <c r="F29" s="35"/>
      <c r="G29" s="35"/>
      <c r="H29" s="35"/>
      <c r="I29" s="35"/>
      <c r="J29" s="35"/>
      <c r="K29" s="35"/>
      <c r="L29" s="35"/>
      <c r="M29" s="35"/>
      <c r="N29" s="35"/>
      <c r="O29" s="35"/>
      <c r="P29" s="35"/>
      <c r="Q29" s="35"/>
    </row>
    <row r="30" spans="2:17" ht="15">
      <c r="B30" s="8" t="s">
        <v>191</v>
      </c>
      <c r="D30" s="102"/>
      <c r="E30" s="111">
        <f>SUM(E28:E29)</f>
        <v>0</v>
      </c>
      <c r="F30" s="109">
        <f aca="true" t="shared" si="9" ref="F30:P30">SUM(F28:F29)</f>
        <v>0</v>
      </c>
      <c r="G30" s="109">
        <f t="shared" si="9"/>
        <v>20000</v>
      </c>
      <c r="H30" s="109">
        <f t="shared" si="9"/>
        <v>20000</v>
      </c>
      <c r="I30" s="109">
        <f t="shared" si="9"/>
        <v>20000</v>
      </c>
      <c r="J30" s="109">
        <f t="shared" si="9"/>
        <v>20000</v>
      </c>
      <c r="K30" s="109">
        <f t="shared" si="9"/>
        <v>20000</v>
      </c>
      <c r="L30" s="109">
        <f t="shared" si="9"/>
        <v>20000</v>
      </c>
      <c r="M30" s="109">
        <f t="shared" si="9"/>
        <v>20000</v>
      </c>
      <c r="N30" s="109">
        <f t="shared" si="9"/>
        <v>20000</v>
      </c>
      <c r="O30" s="109">
        <f t="shared" si="9"/>
        <v>20000</v>
      </c>
      <c r="P30" s="109">
        <f t="shared" si="9"/>
        <v>20000</v>
      </c>
      <c r="Q30" s="35"/>
    </row>
    <row r="31" ht="15">
      <c r="D31" s="102"/>
    </row>
    <row r="32" spans="2:4" ht="15">
      <c r="B32" s="10" t="s">
        <v>192</v>
      </c>
      <c r="D32" s="102"/>
    </row>
    <row r="33" spans="2:16" ht="15">
      <c r="B33" s="8" t="s">
        <v>193</v>
      </c>
      <c r="C33" s="34"/>
      <c r="D33" s="102"/>
      <c r="E33" s="112">
        <v>100</v>
      </c>
      <c r="F33" s="112">
        <v>100</v>
      </c>
      <c r="G33" s="112">
        <v>100</v>
      </c>
      <c r="H33" s="112">
        <v>100</v>
      </c>
      <c r="I33" s="112">
        <v>100</v>
      </c>
      <c r="J33" s="112">
        <v>100</v>
      </c>
      <c r="K33" s="112">
        <v>100</v>
      </c>
      <c r="L33" s="112">
        <v>100</v>
      </c>
      <c r="M33" s="112">
        <v>100</v>
      </c>
      <c r="N33" s="112">
        <v>100</v>
      </c>
      <c r="O33" s="112">
        <v>100</v>
      </c>
      <c r="P33" s="112">
        <v>100</v>
      </c>
    </row>
    <row r="34" spans="2:16" ht="15">
      <c r="B34" s="8" t="s">
        <v>194</v>
      </c>
      <c r="C34" s="34" t="s">
        <v>195</v>
      </c>
      <c r="D34" s="102"/>
      <c r="E34" s="112">
        <v>5000</v>
      </c>
      <c r="F34" s="112">
        <v>0</v>
      </c>
      <c r="G34" s="112">
        <v>0</v>
      </c>
      <c r="H34" s="112">
        <v>0</v>
      </c>
      <c r="I34" s="112">
        <v>0</v>
      </c>
      <c r="J34" s="112">
        <v>0</v>
      </c>
      <c r="K34" s="112">
        <v>0</v>
      </c>
      <c r="L34" s="112">
        <v>0</v>
      </c>
      <c r="M34" s="112">
        <v>0</v>
      </c>
      <c r="N34" s="112">
        <v>0</v>
      </c>
      <c r="O34" s="112">
        <v>0</v>
      </c>
      <c r="P34" s="112">
        <v>0</v>
      </c>
    </row>
    <row r="35" spans="2:17" ht="15">
      <c r="B35" s="113" t="s">
        <v>196</v>
      </c>
      <c r="C35" s="114" t="s">
        <v>83</v>
      </c>
      <c r="D35" s="115">
        <f>0.0084+0.0008</f>
        <v>0.0092</v>
      </c>
      <c r="E35" s="112">
        <f>$D35*E52</f>
        <v>74.23173333333334</v>
      </c>
      <c r="F35" s="112">
        <f aca="true" t="shared" si="10" ref="F35:P36">$D35*F52</f>
        <v>74.23173333333334</v>
      </c>
      <c r="G35" s="112">
        <f t="shared" si="10"/>
        <v>74.23173333333334</v>
      </c>
      <c r="H35" s="112">
        <f t="shared" si="10"/>
        <v>74.23173333333334</v>
      </c>
      <c r="I35" s="112">
        <f t="shared" si="10"/>
        <v>74.23173333333334</v>
      </c>
      <c r="J35" s="112">
        <f t="shared" si="10"/>
        <v>74.23173333333334</v>
      </c>
      <c r="K35" s="112">
        <f t="shared" si="10"/>
        <v>74.23173333333334</v>
      </c>
      <c r="L35" s="112">
        <f t="shared" si="10"/>
        <v>74.23173333333334</v>
      </c>
      <c r="M35" s="112">
        <f t="shared" si="10"/>
        <v>74.23173333333334</v>
      </c>
      <c r="N35" s="112">
        <f t="shared" si="10"/>
        <v>74.23173333333334</v>
      </c>
      <c r="O35" s="112">
        <f t="shared" si="10"/>
        <v>74.23173333333334</v>
      </c>
      <c r="P35" s="112">
        <f t="shared" si="10"/>
        <v>74.23173333333334</v>
      </c>
      <c r="Q35" s="38">
        <f>SUM(E35:P35)</f>
        <v>890.7807999999999</v>
      </c>
    </row>
    <row r="36" spans="2:17" ht="15">
      <c r="B36" s="113" t="s">
        <v>196</v>
      </c>
      <c r="C36" s="114" t="s">
        <v>82</v>
      </c>
      <c r="D36" s="115">
        <v>0.0092</v>
      </c>
      <c r="E36" s="112">
        <f>$D36*E53</f>
        <v>42.41813333333334</v>
      </c>
      <c r="F36" s="112">
        <f t="shared" si="10"/>
        <v>42.41813333333334</v>
      </c>
      <c r="G36" s="112">
        <f t="shared" si="10"/>
        <v>42.41813333333334</v>
      </c>
      <c r="H36" s="112">
        <f t="shared" si="10"/>
        <v>42.41813333333334</v>
      </c>
      <c r="I36" s="112">
        <f t="shared" si="10"/>
        <v>42.41813333333334</v>
      </c>
      <c r="J36" s="112">
        <f t="shared" si="10"/>
        <v>42.41813333333334</v>
      </c>
      <c r="K36" s="112">
        <f t="shared" si="10"/>
        <v>42.41813333333334</v>
      </c>
      <c r="L36" s="112">
        <f t="shared" si="10"/>
        <v>42.41813333333334</v>
      </c>
      <c r="M36" s="112">
        <f t="shared" si="10"/>
        <v>42.41813333333334</v>
      </c>
      <c r="N36" s="112">
        <f t="shared" si="10"/>
        <v>42.41813333333334</v>
      </c>
      <c r="O36" s="112">
        <f t="shared" si="10"/>
        <v>42.41813333333334</v>
      </c>
      <c r="P36" s="112">
        <f t="shared" si="10"/>
        <v>42.41813333333334</v>
      </c>
      <c r="Q36" s="38">
        <f>SUM(E36:P36)</f>
        <v>509.0176000000001</v>
      </c>
    </row>
    <row r="37" spans="2:17" ht="15">
      <c r="B37" s="116" t="s">
        <v>197</v>
      </c>
      <c r="C37" s="117" t="s">
        <v>83</v>
      </c>
      <c r="D37" s="118">
        <v>0.03</v>
      </c>
      <c r="E37" s="112">
        <f>$D37*E52</f>
        <v>242.06</v>
      </c>
      <c r="F37" s="112">
        <f aca="true" t="shared" si="11" ref="F37:P38">$D37*F52</f>
        <v>242.06</v>
      </c>
      <c r="G37" s="112">
        <f t="shared" si="11"/>
        <v>242.06</v>
      </c>
      <c r="H37" s="112">
        <f t="shared" si="11"/>
        <v>242.06</v>
      </c>
      <c r="I37" s="112">
        <f t="shared" si="11"/>
        <v>242.06</v>
      </c>
      <c r="J37" s="112">
        <f t="shared" si="11"/>
        <v>242.06</v>
      </c>
      <c r="K37" s="112">
        <f t="shared" si="11"/>
        <v>242.06</v>
      </c>
      <c r="L37" s="112">
        <f t="shared" si="11"/>
        <v>242.06</v>
      </c>
      <c r="M37" s="112">
        <f t="shared" si="11"/>
        <v>242.06</v>
      </c>
      <c r="N37" s="112">
        <f t="shared" si="11"/>
        <v>242.06</v>
      </c>
      <c r="O37" s="112">
        <f t="shared" si="11"/>
        <v>242.06</v>
      </c>
      <c r="P37" s="112">
        <f t="shared" si="11"/>
        <v>242.06</v>
      </c>
      <c r="Q37" s="38">
        <f>SUM(E37:P37)</f>
        <v>2904.72</v>
      </c>
    </row>
    <row r="38" spans="2:17" ht="15">
      <c r="B38" s="116" t="s">
        <v>197</v>
      </c>
      <c r="C38" s="117" t="s">
        <v>82</v>
      </c>
      <c r="D38" s="118">
        <v>0.03</v>
      </c>
      <c r="E38" s="112">
        <f>$D38*E53</f>
        <v>138.32</v>
      </c>
      <c r="F38" s="112">
        <f t="shared" si="11"/>
        <v>138.32</v>
      </c>
      <c r="G38" s="112">
        <f t="shared" si="11"/>
        <v>138.32</v>
      </c>
      <c r="H38" s="112">
        <f t="shared" si="11"/>
        <v>138.32</v>
      </c>
      <c r="I38" s="112">
        <f t="shared" si="11"/>
        <v>138.32</v>
      </c>
      <c r="J38" s="112">
        <f t="shared" si="11"/>
        <v>138.32</v>
      </c>
      <c r="K38" s="112">
        <f t="shared" si="11"/>
        <v>138.32</v>
      </c>
      <c r="L38" s="112">
        <f t="shared" si="11"/>
        <v>138.32</v>
      </c>
      <c r="M38" s="112">
        <f t="shared" si="11"/>
        <v>138.32</v>
      </c>
      <c r="N38" s="112">
        <f t="shared" si="11"/>
        <v>138.32</v>
      </c>
      <c r="O38" s="112">
        <f t="shared" si="11"/>
        <v>138.32</v>
      </c>
      <c r="P38" s="112">
        <f t="shared" si="11"/>
        <v>138.32</v>
      </c>
      <c r="Q38" s="38">
        <f>SUM(E38:P38)</f>
        <v>1659.8399999999995</v>
      </c>
    </row>
    <row r="39" spans="2:16" ht="15">
      <c r="B39" s="61" t="s">
        <v>198</v>
      </c>
      <c r="C39" s="34" t="s">
        <v>195</v>
      </c>
      <c r="D39" s="102"/>
      <c r="E39" s="112">
        <v>500</v>
      </c>
      <c r="F39" s="112">
        <v>0</v>
      </c>
      <c r="G39" s="112">
        <v>0</v>
      </c>
      <c r="H39" s="112">
        <v>0</v>
      </c>
      <c r="I39" s="112">
        <v>0</v>
      </c>
      <c r="J39" s="112">
        <v>0</v>
      </c>
      <c r="K39" s="112">
        <v>0</v>
      </c>
      <c r="L39" s="112">
        <v>0</v>
      </c>
      <c r="M39" s="112">
        <v>0</v>
      </c>
      <c r="N39" s="112">
        <v>0</v>
      </c>
      <c r="O39" s="112">
        <v>0</v>
      </c>
      <c r="P39" s="112">
        <v>0</v>
      </c>
    </row>
    <row r="40" spans="2:16" ht="15">
      <c r="B40" s="8" t="s">
        <v>199</v>
      </c>
      <c r="C40" s="34"/>
      <c r="D40" s="102"/>
      <c r="E40" s="112">
        <v>0</v>
      </c>
      <c r="F40" s="112">
        <v>50</v>
      </c>
      <c r="G40" s="112">
        <v>50</v>
      </c>
      <c r="H40" s="112">
        <v>50</v>
      </c>
      <c r="I40" s="112">
        <v>50</v>
      </c>
      <c r="J40" s="112">
        <v>50</v>
      </c>
      <c r="K40" s="112">
        <v>50</v>
      </c>
      <c r="L40" s="112">
        <v>50</v>
      </c>
      <c r="M40" s="112">
        <v>50</v>
      </c>
      <c r="N40" s="112">
        <v>50</v>
      </c>
      <c r="O40" s="112">
        <v>50</v>
      </c>
      <c r="P40" s="112">
        <v>50</v>
      </c>
    </row>
    <row r="41" spans="2:16" ht="15">
      <c r="B41" s="8" t="s">
        <v>200</v>
      </c>
      <c r="C41" s="34"/>
      <c r="D41" s="102"/>
      <c r="E41" s="112">
        <v>0</v>
      </c>
      <c r="F41" s="112">
        <v>35</v>
      </c>
      <c r="G41" s="112">
        <v>35</v>
      </c>
      <c r="H41" s="112">
        <v>35</v>
      </c>
      <c r="I41" s="112">
        <v>35</v>
      </c>
      <c r="J41" s="112">
        <v>35</v>
      </c>
      <c r="K41" s="112">
        <v>35</v>
      </c>
      <c r="L41" s="112">
        <v>35</v>
      </c>
      <c r="M41" s="112">
        <v>35</v>
      </c>
      <c r="N41" s="112">
        <v>35</v>
      </c>
      <c r="O41" s="112">
        <v>35</v>
      </c>
      <c r="P41" s="112">
        <v>35</v>
      </c>
    </row>
    <row r="42" spans="2:16" ht="15">
      <c r="B42" s="8" t="s">
        <v>201</v>
      </c>
      <c r="C42" s="34"/>
      <c r="D42" s="102"/>
      <c r="E42" s="112">
        <v>0</v>
      </c>
      <c r="F42" s="112">
        <v>65</v>
      </c>
      <c r="G42" s="112">
        <v>65</v>
      </c>
      <c r="H42" s="112">
        <v>65</v>
      </c>
      <c r="I42" s="112">
        <v>65</v>
      </c>
      <c r="J42" s="112">
        <v>65</v>
      </c>
      <c r="K42" s="112">
        <v>65</v>
      </c>
      <c r="L42" s="112">
        <v>65</v>
      </c>
      <c r="M42" s="112">
        <v>65</v>
      </c>
      <c r="N42" s="112">
        <v>65</v>
      </c>
      <c r="O42" s="112">
        <v>65</v>
      </c>
      <c r="P42" s="112">
        <v>65</v>
      </c>
    </row>
    <row r="43" spans="2:16" ht="15">
      <c r="B43" s="8" t="s">
        <v>202</v>
      </c>
      <c r="C43" s="34"/>
      <c r="D43" s="102"/>
      <c r="E43" s="112">
        <v>0</v>
      </c>
      <c r="F43" s="112">
        <v>25</v>
      </c>
      <c r="G43" s="112">
        <v>25</v>
      </c>
      <c r="H43" s="112">
        <v>25</v>
      </c>
      <c r="I43" s="112">
        <v>25</v>
      </c>
      <c r="J43" s="112">
        <v>25</v>
      </c>
      <c r="K43" s="112">
        <v>25</v>
      </c>
      <c r="L43" s="112">
        <v>25</v>
      </c>
      <c r="M43" s="112">
        <v>25</v>
      </c>
      <c r="N43" s="112">
        <v>25</v>
      </c>
      <c r="O43" s="112">
        <v>25</v>
      </c>
      <c r="P43" s="112">
        <v>25</v>
      </c>
    </row>
    <row r="44" spans="2:16" ht="15">
      <c r="B44" s="8" t="s">
        <v>203</v>
      </c>
      <c r="C44" t="s">
        <v>204</v>
      </c>
      <c r="D44" s="102"/>
      <c r="E44" s="112">
        <v>0</v>
      </c>
      <c r="F44" s="112">
        <f aca="true" t="shared" si="12" ref="F44:P44">$N11/(5*12)</f>
        <v>833.3333333333334</v>
      </c>
      <c r="G44" s="112">
        <f t="shared" si="12"/>
        <v>833.3333333333334</v>
      </c>
      <c r="H44" s="112">
        <f t="shared" si="12"/>
        <v>833.3333333333334</v>
      </c>
      <c r="I44" s="112">
        <f t="shared" si="12"/>
        <v>833.3333333333334</v>
      </c>
      <c r="J44" s="112">
        <f t="shared" si="12"/>
        <v>833.3333333333334</v>
      </c>
      <c r="K44" s="112">
        <f t="shared" si="12"/>
        <v>833.3333333333334</v>
      </c>
      <c r="L44" s="112">
        <f t="shared" si="12"/>
        <v>833.3333333333334</v>
      </c>
      <c r="M44" s="112">
        <f t="shared" si="12"/>
        <v>833.3333333333334</v>
      </c>
      <c r="N44" s="112">
        <f t="shared" si="12"/>
        <v>833.3333333333334</v>
      </c>
      <c r="O44" s="112">
        <f t="shared" si="12"/>
        <v>833.3333333333334</v>
      </c>
      <c r="P44" s="112">
        <f t="shared" si="12"/>
        <v>833.3333333333334</v>
      </c>
    </row>
    <row r="45" spans="2:16" ht="15">
      <c r="B45" s="8" t="s">
        <v>205</v>
      </c>
      <c r="C45" s="34"/>
      <c r="D45" s="107">
        <v>0.1</v>
      </c>
      <c r="E45" s="112">
        <v>0</v>
      </c>
      <c r="F45" s="112">
        <f aca="true" t="shared" si="13" ref="F45:P45">$N$11*$D$45/12</f>
        <v>416.6666666666667</v>
      </c>
      <c r="G45" s="112">
        <f t="shared" si="13"/>
        <v>416.6666666666667</v>
      </c>
      <c r="H45" s="112">
        <f t="shared" si="13"/>
        <v>416.6666666666667</v>
      </c>
      <c r="I45" s="112">
        <f t="shared" si="13"/>
        <v>416.6666666666667</v>
      </c>
      <c r="J45" s="112">
        <f t="shared" si="13"/>
        <v>416.6666666666667</v>
      </c>
      <c r="K45" s="112">
        <f t="shared" si="13"/>
        <v>416.6666666666667</v>
      </c>
      <c r="L45" s="112">
        <f t="shared" si="13"/>
        <v>416.6666666666667</v>
      </c>
      <c r="M45" s="112">
        <f t="shared" si="13"/>
        <v>416.6666666666667</v>
      </c>
      <c r="N45" s="112">
        <f t="shared" si="13"/>
        <v>416.6666666666667</v>
      </c>
      <c r="O45" s="112">
        <f t="shared" si="13"/>
        <v>416.6666666666667</v>
      </c>
      <c r="P45" s="112">
        <f t="shared" si="13"/>
        <v>416.6666666666667</v>
      </c>
    </row>
    <row r="46" spans="2:16" ht="15">
      <c r="B46" s="61" t="s">
        <v>206</v>
      </c>
      <c r="D46" s="103">
        <v>2500</v>
      </c>
      <c r="E46" s="112">
        <v>2500</v>
      </c>
      <c r="F46" s="112"/>
      <c r="G46" s="112"/>
      <c r="H46" s="112"/>
      <c r="I46" s="112"/>
      <c r="J46" s="112"/>
      <c r="K46" s="112"/>
      <c r="L46" s="112"/>
      <c r="M46" s="112"/>
      <c r="N46" s="112"/>
      <c r="O46" s="112"/>
      <c r="P46" s="112"/>
    </row>
    <row r="47" spans="2:16" ht="15">
      <c r="B47" s="8" t="s">
        <v>207</v>
      </c>
      <c r="C47" s="34"/>
      <c r="D47" s="102"/>
      <c r="E47" s="112">
        <v>200</v>
      </c>
      <c r="F47" s="112">
        <v>500</v>
      </c>
      <c r="G47" s="112">
        <v>500</v>
      </c>
      <c r="H47" s="112">
        <v>500</v>
      </c>
      <c r="I47" s="112">
        <v>500</v>
      </c>
      <c r="J47" s="112">
        <v>500</v>
      </c>
      <c r="K47" s="112">
        <v>500</v>
      </c>
      <c r="L47" s="112">
        <v>500</v>
      </c>
      <c r="M47" s="112">
        <v>500</v>
      </c>
      <c r="N47" s="112">
        <v>500</v>
      </c>
      <c r="O47" s="112">
        <v>500</v>
      </c>
      <c r="P47" s="112">
        <v>500</v>
      </c>
    </row>
    <row r="48" spans="2:16" ht="15">
      <c r="B48" s="8" t="s">
        <v>208</v>
      </c>
      <c r="C48" s="34"/>
      <c r="D48" s="102"/>
      <c r="E48" s="112">
        <v>20</v>
      </c>
      <c r="F48" s="112">
        <v>20</v>
      </c>
      <c r="G48" s="112">
        <v>20</v>
      </c>
      <c r="H48" s="112">
        <v>20</v>
      </c>
      <c r="I48" s="112">
        <v>20</v>
      </c>
      <c r="J48" s="112">
        <v>20</v>
      </c>
      <c r="K48" s="112">
        <v>20</v>
      </c>
      <c r="L48" s="112">
        <v>20</v>
      </c>
      <c r="M48" s="112">
        <v>20</v>
      </c>
      <c r="N48" s="112">
        <v>20</v>
      </c>
      <c r="O48" s="112">
        <v>20</v>
      </c>
      <c r="P48" s="112">
        <v>20</v>
      </c>
    </row>
    <row r="49" spans="2:16" ht="15">
      <c r="B49" s="8" t="s">
        <v>209</v>
      </c>
      <c r="C49" s="34"/>
      <c r="D49" s="103">
        <v>100</v>
      </c>
      <c r="E49" s="112">
        <f>$D49</f>
        <v>100</v>
      </c>
      <c r="F49" s="112">
        <f aca="true" t="shared" si="14" ref="F49:P49">$D49</f>
        <v>100</v>
      </c>
      <c r="G49" s="112">
        <f t="shared" si="14"/>
        <v>100</v>
      </c>
      <c r="H49" s="112">
        <f t="shared" si="14"/>
        <v>100</v>
      </c>
      <c r="I49" s="112">
        <f t="shared" si="14"/>
        <v>100</v>
      </c>
      <c r="J49" s="112">
        <f t="shared" si="14"/>
        <v>100</v>
      </c>
      <c r="K49" s="112">
        <f t="shared" si="14"/>
        <v>100</v>
      </c>
      <c r="L49" s="112">
        <f t="shared" si="14"/>
        <v>100</v>
      </c>
      <c r="M49" s="112">
        <f t="shared" si="14"/>
        <v>100</v>
      </c>
      <c r="N49" s="112">
        <f t="shared" si="14"/>
        <v>100</v>
      </c>
      <c r="O49" s="112">
        <f t="shared" si="14"/>
        <v>100</v>
      </c>
      <c r="P49" s="112">
        <f t="shared" si="14"/>
        <v>100</v>
      </c>
    </row>
    <row r="50" spans="2:16" ht="15">
      <c r="B50" s="8" t="s">
        <v>210</v>
      </c>
      <c r="C50" s="34"/>
      <c r="D50" s="102"/>
      <c r="E50" s="112">
        <v>0</v>
      </c>
      <c r="F50" s="112">
        <v>50</v>
      </c>
      <c r="G50" s="112">
        <v>50</v>
      </c>
      <c r="H50" s="112">
        <v>50</v>
      </c>
      <c r="I50" s="112">
        <v>50</v>
      </c>
      <c r="J50" s="112">
        <v>50</v>
      </c>
      <c r="K50" s="112">
        <v>50</v>
      </c>
      <c r="L50" s="112">
        <v>50</v>
      </c>
      <c r="M50" s="112">
        <v>50</v>
      </c>
      <c r="N50" s="112">
        <v>50</v>
      </c>
      <c r="O50" s="112">
        <v>50</v>
      </c>
      <c r="P50" s="112">
        <v>50</v>
      </c>
    </row>
    <row r="51" spans="2:17" ht="15">
      <c r="B51" s="8" t="s">
        <v>211</v>
      </c>
      <c r="C51" s="34"/>
      <c r="D51" s="103">
        <v>100</v>
      </c>
      <c r="E51" s="112">
        <f aca="true" t="shared" si="15" ref="E51:P51">$D51</f>
        <v>100</v>
      </c>
      <c r="F51" s="112">
        <f t="shared" si="15"/>
        <v>100</v>
      </c>
      <c r="G51" s="112">
        <f t="shared" si="15"/>
        <v>100</v>
      </c>
      <c r="H51" s="112">
        <f t="shared" si="15"/>
        <v>100</v>
      </c>
      <c r="I51" s="112">
        <f t="shared" si="15"/>
        <v>100</v>
      </c>
      <c r="J51" s="112">
        <f t="shared" si="15"/>
        <v>100</v>
      </c>
      <c r="K51" s="112">
        <f t="shared" si="15"/>
        <v>100</v>
      </c>
      <c r="L51" s="112">
        <f t="shared" si="15"/>
        <v>100</v>
      </c>
      <c r="M51" s="112">
        <f t="shared" si="15"/>
        <v>100</v>
      </c>
      <c r="N51" s="112">
        <f t="shared" si="15"/>
        <v>100</v>
      </c>
      <c r="O51" s="112">
        <f t="shared" si="15"/>
        <v>100</v>
      </c>
      <c r="P51" s="112">
        <f t="shared" si="15"/>
        <v>100</v>
      </c>
      <c r="Q51" s="119">
        <f>SUM(E33:P51)</f>
        <v>39729.3584</v>
      </c>
    </row>
    <row r="52" spans="2:17" ht="15">
      <c r="B52" s="116" t="s">
        <v>212</v>
      </c>
      <c r="C52" s="117" t="s">
        <v>83</v>
      </c>
      <c r="D52" s="120">
        <f>E4</f>
        <v>46.55</v>
      </c>
      <c r="E52" s="121">
        <f aca="true" t="shared" si="16" ref="E52:P52">$J3*$D52/12</f>
        <v>8068.666666666667</v>
      </c>
      <c r="F52" s="121">
        <f t="shared" si="16"/>
        <v>8068.666666666667</v>
      </c>
      <c r="G52" s="121">
        <f t="shared" si="16"/>
        <v>8068.666666666667</v>
      </c>
      <c r="H52" s="121">
        <f t="shared" si="16"/>
        <v>8068.666666666667</v>
      </c>
      <c r="I52" s="121">
        <f t="shared" si="16"/>
        <v>8068.666666666667</v>
      </c>
      <c r="J52" s="121">
        <f t="shared" si="16"/>
        <v>8068.666666666667</v>
      </c>
      <c r="K52" s="121">
        <f t="shared" si="16"/>
        <v>8068.666666666667</v>
      </c>
      <c r="L52" s="121">
        <f t="shared" si="16"/>
        <v>8068.666666666667</v>
      </c>
      <c r="M52" s="121">
        <f t="shared" si="16"/>
        <v>8068.666666666667</v>
      </c>
      <c r="N52" s="121">
        <f t="shared" si="16"/>
        <v>8068.666666666667</v>
      </c>
      <c r="O52" s="121">
        <f t="shared" si="16"/>
        <v>8068.666666666667</v>
      </c>
      <c r="P52" s="121">
        <f t="shared" si="16"/>
        <v>8068.666666666667</v>
      </c>
      <c r="Q52" s="122">
        <f>SUM(E52:P52)</f>
        <v>96824.00000000001</v>
      </c>
    </row>
    <row r="53" spans="2:18" ht="15">
      <c r="B53" s="116" t="s">
        <v>212</v>
      </c>
      <c r="C53" s="117" t="s">
        <v>82</v>
      </c>
      <c r="D53" s="120">
        <f>E5</f>
        <v>26.6</v>
      </c>
      <c r="E53" s="121">
        <f aca="true" t="shared" si="17" ref="E53:P53">$J3*$D53/12</f>
        <v>4610.666666666667</v>
      </c>
      <c r="F53" s="121">
        <f t="shared" si="17"/>
        <v>4610.666666666667</v>
      </c>
      <c r="G53" s="121">
        <f t="shared" si="17"/>
        <v>4610.666666666667</v>
      </c>
      <c r="H53" s="121">
        <f t="shared" si="17"/>
        <v>4610.666666666667</v>
      </c>
      <c r="I53" s="121">
        <f t="shared" si="17"/>
        <v>4610.666666666667</v>
      </c>
      <c r="J53" s="121">
        <f t="shared" si="17"/>
        <v>4610.666666666667</v>
      </c>
      <c r="K53" s="121">
        <f t="shared" si="17"/>
        <v>4610.666666666667</v>
      </c>
      <c r="L53" s="121">
        <f t="shared" si="17"/>
        <v>4610.666666666667</v>
      </c>
      <c r="M53" s="121">
        <f t="shared" si="17"/>
        <v>4610.666666666667</v>
      </c>
      <c r="N53" s="121">
        <f t="shared" si="17"/>
        <v>4610.666666666667</v>
      </c>
      <c r="O53" s="121">
        <f t="shared" si="17"/>
        <v>4610.666666666667</v>
      </c>
      <c r="P53" s="121">
        <f t="shared" si="17"/>
        <v>4610.666666666667</v>
      </c>
      <c r="Q53" s="122">
        <f>SUM(E53:P53)</f>
        <v>55327.99999999999</v>
      </c>
      <c r="R53" s="122">
        <f>SUM(E52:P53)</f>
        <v>152152</v>
      </c>
    </row>
    <row r="54" spans="2:17" ht="15">
      <c r="B54" s="8" t="s">
        <v>213</v>
      </c>
      <c r="C54" s="34"/>
      <c r="D54" s="103"/>
      <c r="E54" s="123">
        <f aca="true" t="shared" si="18" ref="E54:P54">SUM(E33:E53)</f>
        <v>21696.363200000003</v>
      </c>
      <c r="F54" s="123">
        <f t="shared" si="18"/>
        <v>15471.3632</v>
      </c>
      <c r="G54" s="123">
        <f t="shared" si="18"/>
        <v>15471.3632</v>
      </c>
      <c r="H54" s="123">
        <f t="shared" si="18"/>
        <v>15471.3632</v>
      </c>
      <c r="I54" s="123">
        <f t="shared" si="18"/>
        <v>15471.3632</v>
      </c>
      <c r="J54" s="123">
        <f t="shared" si="18"/>
        <v>15471.3632</v>
      </c>
      <c r="K54" s="123">
        <f t="shared" si="18"/>
        <v>15471.3632</v>
      </c>
      <c r="L54" s="123">
        <f t="shared" si="18"/>
        <v>15471.3632</v>
      </c>
      <c r="M54" s="123">
        <f t="shared" si="18"/>
        <v>15471.3632</v>
      </c>
      <c r="N54" s="123">
        <f t="shared" si="18"/>
        <v>15471.3632</v>
      </c>
      <c r="O54" s="123">
        <f t="shared" si="18"/>
        <v>15471.3632</v>
      </c>
      <c r="P54" s="123">
        <f t="shared" si="18"/>
        <v>15471.3632</v>
      </c>
      <c r="Q54" s="124">
        <f>SUM(E54:P54)</f>
        <v>191881.35839999994</v>
      </c>
    </row>
    <row r="55" spans="2:16" ht="15">
      <c r="B55" s="10" t="s">
        <v>214</v>
      </c>
      <c r="D55" s="102"/>
      <c r="E55" s="109">
        <f aca="true" t="shared" si="19" ref="E55:P55">E30+E54</f>
        <v>21696.363200000003</v>
      </c>
      <c r="F55" s="109">
        <f t="shared" si="19"/>
        <v>15471.3632</v>
      </c>
      <c r="G55" s="109">
        <f t="shared" si="19"/>
        <v>35471.3632</v>
      </c>
      <c r="H55" s="109">
        <f t="shared" si="19"/>
        <v>35471.3632</v>
      </c>
      <c r="I55" s="109">
        <f t="shared" si="19"/>
        <v>35471.3632</v>
      </c>
      <c r="J55" s="109">
        <f t="shared" si="19"/>
        <v>35471.3632</v>
      </c>
      <c r="K55" s="109">
        <f t="shared" si="19"/>
        <v>35471.3632</v>
      </c>
      <c r="L55" s="109">
        <f t="shared" si="19"/>
        <v>35471.3632</v>
      </c>
      <c r="M55" s="109">
        <f t="shared" si="19"/>
        <v>35471.3632</v>
      </c>
      <c r="N55" s="109">
        <f t="shared" si="19"/>
        <v>35471.3632</v>
      </c>
      <c r="O55" s="109">
        <f t="shared" si="19"/>
        <v>35471.3632</v>
      </c>
      <c r="P55" s="109">
        <f t="shared" si="19"/>
        <v>35471.3632</v>
      </c>
    </row>
    <row r="56" spans="4:16" ht="15">
      <c r="D56" s="102"/>
      <c r="E56" s="34"/>
      <c r="F56" s="34"/>
      <c r="G56" s="34"/>
      <c r="H56" s="34"/>
      <c r="I56" s="34"/>
      <c r="J56" s="34"/>
      <c r="K56" s="34"/>
      <c r="L56" s="34"/>
      <c r="M56" s="34"/>
      <c r="N56" s="34"/>
      <c r="O56" s="34"/>
      <c r="P56" s="34"/>
    </row>
    <row r="57" spans="2:16" ht="15">
      <c r="B57" s="8" t="s">
        <v>215</v>
      </c>
      <c r="D57" s="102"/>
      <c r="E57" s="36">
        <f aca="true" t="shared" si="20" ref="E57:P57">E24-E55</f>
        <v>-21696.363200000003</v>
      </c>
      <c r="F57" s="36">
        <f t="shared" si="20"/>
        <v>22328.6368</v>
      </c>
      <c r="G57" s="36">
        <f t="shared" si="20"/>
        <v>2328.6368</v>
      </c>
      <c r="H57" s="36">
        <f t="shared" si="20"/>
        <v>2328.6368</v>
      </c>
      <c r="I57" s="36">
        <f t="shared" si="20"/>
        <v>2328.6368</v>
      </c>
      <c r="J57" s="36">
        <f t="shared" si="20"/>
        <v>2328.6368</v>
      </c>
      <c r="K57" s="36">
        <f t="shared" si="20"/>
        <v>2328.6368</v>
      </c>
      <c r="L57" s="36">
        <f t="shared" si="20"/>
        <v>2328.6368</v>
      </c>
      <c r="M57" s="36">
        <f t="shared" si="20"/>
        <v>2328.6368</v>
      </c>
      <c r="N57" s="36">
        <f t="shared" si="20"/>
        <v>2328.6368</v>
      </c>
      <c r="O57" s="36">
        <f t="shared" si="20"/>
        <v>2328.6368</v>
      </c>
      <c r="P57" s="36">
        <f t="shared" si="20"/>
        <v>2328.6368</v>
      </c>
    </row>
    <row r="58" spans="4:16" ht="15">
      <c r="D58" s="102"/>
      <c r="E58" s="34"/>
      <c r="F58" s="34"/>
      <c r="G58" s="34"/>
      <c r="H58" s="34"/>
      <c r="I58" s="34"/>
      <c r="J58" s="34"/>
      <c r="K58" s="34"/>
      <c r="L58" s="34"/>
      <c r="M58" s="34"/>
      <c r="N58" s="34"/>
      <c r="O58" s="34"/>
      <c r="P58" s="34"/>
    </row>
    <row r="59" spans="2:16" ht="15">
      <c r="B59" t="s">
        <v>216</v>
      </c>
      <c r="D59" s="102"/>
      <c r="E59" s="34">
        <f>N12-N7</f>
        <v>30500</v>
      </c>
      <c r="F59" s="34">
        <f>E64</f>
        <v>8803.636799999997</v>
      </c>
      <c r="G59" s="34">
        <f aca="true" t="shared" si="21" ref="G59:P59">F64</f>
        <v>31132.273599999997</v>
      </c>
      <c r="H59" s="34">
        <f t="shared" si="21"/>
        <v>33460.91039999999</v>
      </c>
      <c r="I59" s="34">
        <f t="shared" si="21"/>
        <v>35789.54719999999</v>
      </c>
      <c r="J59" s="34">
        <f t="shared" si="21"/>
        <v>38118.183999999994</v>
      </c>
      <c r="K59" s="34">
        <f t="shared" si="21"/>
        <v>40446.820799999994</v>
      </c>
      <c r="L59" s="34">
        <f t="shared" si="21"/>
        <v>42775.457599999994</v>
      </c>
      <c r="M59" s="34">
        <f t="shared" si="21"/>
        <v>45104.094399999994</v>
      </c>
      <c r="N59" s="34">
        <f t="shared" si="21"/>
        <v>47432.731199999995</v>
      </c>
      <c r="O59" s="34">
        <f t="shared" si="21"/>
        <v>49761.367999999995</v>
      </c>
      <c r="P59" s="34">
        <f t="shared" si="21"/>
        <v>52090.004799999995</v>
      </c>
    </row>
    <row r="60" spans="4:16" ht="15">
      <c r="D60" s="102"/>
      <c r="E60" s="34"/>
      <c r="F60" s="34"/>
      <c r="G60" s="34"/>
      <c r="H60" s="34"/>
      <c r="I60" s="34"/>
      <c r="J60" s="34"/>
      <c r="K60" s="34"/>
      <c r="L60" s="34"/>
      <c r="M60" s="34"/>
      <c r="N60" s="34"/>
      <c r="O60" s="34"/>
      <c r="P60" s="34"/>
    </row>
    <row r="61" spans="2:16" ht="15">
      <c r="B61" t="s">
        <v>217</v>
      </c>
      <c r="D61" s="102"/>
      <c r="E61" s="34">
        <f>E57+E59</f>
        <v>8803.636799999997</v>
      </c>
      <c r="F61" s="34">
        <f>F57+F59</f>
        <v>31132.273599999997</v>
      </c>
      <c r="G61" s="34">
        <f aca="true" t="shared" si="22" ref="G61:P61">G57+G59</f>
        <v>33460.91039999999</v>
      </c>
      <c r="H61" s="34">
        <f t="shared" si="22"/>
        <v>35789.54719999999</v>
      </c>
      <c r="I61" s="34">
        <f t="shared" si="22"/>
        <v>38118.183999999994</v>
      </c>
      <c r="J61" s="34">
        <f t="shared" si="22"/>
        <v>40446.820799999994</v>
      </c>
      <c r="K61" s="34">
        <f t="shared" si="22"/>
        <v>42775.457599999994</v>
      </c>
      <c r="L61" s="34">
        <f t="shared" si="22"/>
        <v>45104.094399999994</v>
      </c>
      <c r="M61" s="34">
        <f t="shared" si="22"/>
        <v>47432.731199999995</v>
      </c>
      <c r="N61" s="34">
        <f t="shared" si="22"/>
        <v>49761.367999999995</v>
      </c>
      <c r="O61" s="34">
        <f t="shared" si="22"/>
        <v>52090.004799999995</v>
      </c>
      <c r="P61" s="34">
        <f t="shared" si="22"/>
        <v>54418.641599999995</v>
      </c>
    </row>
    <row r="62" spans="2:16" ht="15">
      <c r="B62" s="8" t="s">
        <v>218</v>
      </c>
      <c r="C62" s="34"/>
      <c r="D62" s="125">
        <v>0.2</v>
      </c>
      <c r="E62" s="30">
        <f>IF(E61&lt;0,ABS(E61*$D62/12),0)</f>
        <v>0</v>
      </c>
      <c r="F62" s="30">
        <f aca="true" t="shared" si="23" ref="F62:P62">IF(F61&lt;0,ABS(F61*$D62/12),0)</f>
        <v>0</v>
      </c>
      <c r="G62" s="30">
        <f t="shared" si="23"/>
        <v>0</v>
      </c>
      <c r="H62" s="30">
        <f t="shared" si="23"/>
        <v>0</v>
      </c>
      <c r="I62" s="30">
        <f t="shared" si="23"/>
        <v>0</v>
      </c>
      <c r="J62" s="30">
        <f t="shared" si="23"/>
        <v>0</v>
      </c>
      <c r="K62" s="30">
        <f t="shared" si="23"/>
        <v>0</v>
      </c>
      <c r="L62" s="30">
        <f t="shared" si="23"/>
        <v>0</v>
      </c>
      <c r="M62" s="30">
        <f t="shared" si="23"/>
        <v>0</v>
      </c>
      <c r="N62" s="30">
        <f t="shared" si="23"/>
        <v>0</v>
      </c>
      <c r="O62" s="30">
        <f t="shared" si="23"/>
        <v>0</v>
      </c>
      <c r="P62" s="30">
        <f t="shared" si="23"/>
        <v>0</v>
      </c>
    </row>
    <row r="63" ht="15">
      <c r="D63" s="102"/>
    </row>
    <row r="64" spans="2:16" ht="16.5" thickBot="1">
      <c r="B64" s="41" t="s">
        <v>219</v>
      </c>
      <c r="D64" s="102"/>
      <c r="E64" s="126">
        <f>E61-E62</f>
        <v>8803.636799999997</v>
      </c>
      <c r="F64" s="126">
        <f>F61-F62</f>
        <v>31132.273599999997</v>
      </c>
      <c r="G64" s="126">
        <f aca="true" t="shared" si="24" ref="G64:P64">G61-G62</f>
        <v>33460.91039999999</v>
      </c>
      <c r="H64" s="126">
        <f t="shared" si="24"/>
        <v>35789.54719999999</v>
      </c>
      <c r="I64" s="126">
        <f t="shared" si="24"/>
        <v>38118.183999999994</v>
      </c>
      <c r="J64" s="126">
        <f t="shared" si="24"/>
        <v>40446.820799999994</v>
      </c>
      <c r="K64" s="126">
        <f t="shared" si="24"/>
        <v>42775.457599999994</v>
      </c>
      <c r="L64" s="126">
        <f t="shared" si="24"/>
        <v>45104.094399999994</v>
      </c>
      <c r="M64" s="126">
        <f t="shared" si="24"/>
        <v>47432.731199999995</v>
      </c>
      <c r="N64" s="126">
        <f t="shared" si="24"/>
        <v>49761.367999999995</v>
      </c>
      <c r="O64" s="126">
        <f t="shared" si="24"/>
        <v>52090.004799999995</v>
      </c>
      <c r="P64" s="126">
        <f t="shared" si="24"/>
        <v>54418.641599999995</v>
      </c>
    </row>
    <row r="65" ht="15">
      <c r="D65" s="102"/>
    </row>
    <row r="66" spans="2:4" ht="15">
      <c r="B66" s="49"/>
      <c r="D66" s="102"/>
    </row>
    <row r="67" spans="2:16" ht="15">
      <c r="B67" t="s">
        <v>220</v>
      </c>
      <c r="D67" s="102"/>
      <c r="E67" s="30">
        <f>N11</f>
        <v>50000</v>
      </c>
      <c r="F67" s="30">
        <f>E67-F44</f>
        <v>49166.666666666664</v>
      </c>
      <c r="G67" s="30">
        <f aca="true" t="shared" si="25" ref="G67:P67">F67-G44</f>
        <v>48333.33333333333</v>
      </c>
      <c r="H67" s="30">
        <f t="shared" si="25"/>
        <v>47499.99999999999</v>
      </c>
      <c r="I67" s="30">
        <f t="shared" si="25"/>
        <v>46666.66666666666</v>
      </c>
      <c r="J67" s="30">
        <f t="shared" si="25"/>
        <v>45833.33333333332</v>
      </c>
      <c r="K67" s="30">
        <f t="shared" si="25"/>
        <v>44999.999999999985</v>
      </c>
      <c r="L67" s="30">
        <f t="shared" si="25"/>
        <v>44166.66666666665</v>
      </c>
      <c r="M67" s="30">
        <f t="shared" si="25"/>
        <v>43333.333333333314</v>
      </c>
      <c r="N67" s="30">
        <f t="shared" si="25"/>
        <v>42499.99999999998</v>
      </c>
      <c r="O67" s="30">
        <f t="shared" si="25"/>
        <v>41666.66666666664</v>
      </c>
      <c r="P67" s="30">
        <f t="shared" si="25"/>
        <v>40833.33333333331</v>
      </c>
    </row>
    <row r="68" spans="2:16" ht="15">
      <c r="B68" t="s">
        <v>221</v>
      </c>
      <c r="D68" s="127">
        <v>75000</v>
      </c>
      <c r="E68" s="30">
        <f>IF(E67-(E64-$E64)&lt;0,0,E67-(E64-$E64))</f>
        <v>50000</v>
      </c>
      <c r="F68" s="30">
        <f aca="true" t="shared" si="26" ref="F68:P68">IF(F67-(F64-$E64)&lt;0,0,F67-(F64-$E64))</f>
        <v>26838.029866666664</v>
      </c>
      <c r="G68" s="30">
        <f t="shared" si="26"/>
        <v>23676.05973333333</v>
      </c>
      <c r="H68" s="30">
        <f t="shared" si="26"/>
        <v>20514.089599999996</v>
      </c>
      <c r="I68" s="30">
        <f t="shared" si="26"/>
        <v>17352.11946666666</v>
      </c>
      <c r="J68" s="30">
        <f t="shared" si="26"/>
        <v>14190.149333333324</v>
      </c>
      <c r="K68" s="30">
        <f t="shared" si="26"/>
        <v>11028.179199999984</v>
      </c>
      <c r="L68" s="30">
        <f t="shared" si="26"/>
        <v>7866.209066666655</v>
      </c>
      <c r="M68" s="30">
        <f t="shared" si="26"/>
        <v>4704.238933333312</v>
      </c>
      <c r="N68" s="30">
        <f t="shared" si="26"/>
        <v>1542.2687999999835</v>
      </c>
      <c r="O68" s="30">
        <f t="shared" si="26"/>
        <v>0</v>
      </c>
      <c r="P68" s="30">
        <f t="shared" si="26"/>
        <v>0</v>
      </c>
    </row>
    <row r="71" spans="11:16" ht="15.75" thickBot="1">
      <c r="K71" s="66"/>
      <c r="L71" s="66"/>
      <c r="M71" s="66"/>
      <c r="N71" s="66"/>
      <c r="O71" s="66"/>
      <c r="P71" s="66"/>
    </row>
    <row r="72" spans="2:15" ht="20.25" thickBot="1" thickTop="1">
      <c r="B72" t="s">
        <v>222</v>
      </c>
      <c r="C72" s="30">
        <f>(D20+D21)/2</f>
        <v>62.5</v>
      </c>
      <c r="G72" s="172" t="s">
        <v>223</v>
      </c>
      <c r="H72" s="173"/>
      <c r="I72" s="173"/>
      <c r="J72" s="174"/>
      <c r="L72" s="128"/>
      <c r="M72" s="128"/>
      <c r="N72" s="128"/>
      <c r="O72" s="128"/>
    </row>
    <row r="73" spans="2:11" ht="15.75" thickBot="1">
      <c r="B73" t="s">
        <v>224</v>
      </c>
      <c r="C73" s="30">
        <f>(D52+D53)/2</f>
        <v>36.575</v>
      </c>
      <c r="G73" s="129" t="s">
        <v>225</v>
      </c>
      <c r="H73" s="130"/>
      <c r="I73" s="131"/>
      <c r="J73" s="132"/>
      <c r="K73" s="10" t="s">
        <v>226</v>
      </c>
    </row>
    <row r="74" spans="2:10" ht="15.75" thickBot="1">
      <c r="B74" t="s">
        <v>227</v>
      </c>
      <c r="C74" s="126">
        <f>C72-C73</f>
        <v>25.924999999999997</v>
      </c>
      <c r="G74" s="133">
        <v>1</v>
      </c>
      <c r="H74" s="134">
        <f>C14</f>
        <v>0.9</v>
      </c>
      <c r="I74" s="135" t="s">
        <v>228</v>
      </c>
      <c r="J74" s="102"/>
    </row>
    <row r="75" spans="4:11" ht="15.75" thickBot="1">
      <c r="D75" s="66"/>
      <c r="G75" s="136">
        <f>J7</f>
        <v>44.8</v>
      </c>
      <c r="H75" s="137">
        <f>G75*H74</f>
        <v>40.32</v>
      </c>
      <c r="I75" s="138" t="s">
        <v>229</v>
      </c>
      <c r="J75" s="139"/>
      <c r="K75" s="29" t="s">
        <v>80</v>
      </c>
    </row>
    <row r="76" spans="7:11" ht="15">
      <c r="G76" s="140">
        <f>$Q51</f>
        <v>39729.3584</v>
      </c>
      <c r="H76" s="141">
        <f>$Q51</f>
        <v>39729.3584</v>
      </c>
      <c r="I76" s="66" t="s">
        <v>230</v>
      </c>
      <c r="J76" s="102"/>
      <c r="K76" s="29" t="s">
        <v>75</v>
      </c>
    </row>
    <row r="77" spans="7:11" ht="15">
      <c r="G77" s="142">
        <f>$J3*$D4</f>
        <v>24024</v>
      </c>
      <c r="H77" s="143">
        <f>$J3*$D4</f>
        <v>24024</v>
      </c>
      <c r="I77" s="66" t="s">
        <v>231</v>
      </c>
      <c r="J77" s="102"/>
      <c r="K77" s="29" t="s">
        <v>232</v>
      </c>
    </row>
    <row r="78" spans="7:11" ht="15">
      <c r="G78" s="142">
        <f>$J3*$D5</f>
        <v>13728.000000000002</v>
      </c>
      <c r="H78" s="144">
        <f>$J3*$D5</f>
        <v>13728.000000000002</v>
      </c>
      <c r="I78" s="66" t="s">
        <v>233</v>
      </c>
      <c r="J78" s="102"/>
      <c r="K78" s="29" t="s">
        <v>69</v>
      </c>
    </row>
    <row r="79" spans="4:11" ht="15.75" thickBot="1">
      <c r="D79" s="30"/>
      <c r="G79" s="145">
        <f>SUM(G76:G78)</f>
        <v>77481.3584</v>
      </c>
      <c r="H79" s="146">
        <f>SUM(H76:H78)</f>
        <v>77481.3584</v>
      </c>
      <c r="I79" s="66" t="s">
        <v>234</v>
      </c>
      <c r="J79" s="102"/>
      <c r="K79" s="29" t="s">
        <v>235</v>
      </c>
    </row>
    <row r="80" spans="7:11" ht="15">
      <c r="G80" s="142">
        <f>$C15</f>
        <v>10000</v>
      </c>
      <c r="H80" s="143">
        <f>$C15</f>
        <v>10000</v>
      </c>
      <c r="I80" s="66" t="s">
        <v>236</v>
      </c>
      <c r="J80" s="102"/>
      <c r="K80" s="29" t="s">
        <v>156</v>
      </c>
    </row>
    <row r="81" spans="7:11" ht="15.75" thickBot="1">
      <c r="G81" s="147">
        <f>G79+G80</f>
        <v>87481.3584</v>
      </c>
      <c r="H81" s="148">
        <f>H79+H80</f>
        <v>87481.3584</v>
      </c>
      <c r="I81" s="66" t="s">
        <v>237</v>
      </c>
      <c r="J81" s="102"/>
      <c r="K81" s="29" t="s">
        <v>238</v>
      </c>
    </row>
    <row r="82" spans="7:16" ht="15">
      <c r="G82" s="142">
        <f>$C$74</f>
        <v>25.924999999999997</v>
      </c>
      <c r="H82" s="143">
        <f>$C$74</f>
        <v>25.924999999999997</v>
      </c>
      <c r="I82" s="66" t="s">
        <v>239</v>
      </c>
      <c r="J82" s="102"/>
      <c r="K82" s="29" t="s">
        <v>240</v>
      </c>
      <c r="M82" s="95"/>
      <c r="N82" s="95"/>
      <c r="O82" s="95"/>
      <c r="P82" s="66"/>
    </row>
    <row r="83" spans="7:16" ht="15">
      <c r="G83" s="149" t="s">
        <v>241</v>
      </c>
      <c r="H83" s="150"/>
      <c r="I83" s="150"/>
      <c r="J83" s="151"/>
      <c r="K83" s="29"/>
      <c r="L83" s="152"/>
      <c r="M83" s="153"/>
      <c r="N83" s="95"/>
      <c r="O83" s="95"/>
      <c r="P83" s="66"/>
    </row>
    <row r="84" spans="7:16" ht="15">
      <c r="G84" s="154">
        <f>G79/G75/G82</f>
        <v>66.71146025623365</v>
      </c>
      <c r="H84" s="155">
        <f>H79/H75/H82</f>
        <v>74.1238447291485</v>
      </c>
      <c r="I84" s="156" t="s">
        <v>242</v>
      </c>
      <c r="J84" s="157"/>
      <c r="K84" s="29" t="s">
        <v>243</v>
      </c>
      <c r="L84" s="158"/>
      <c r="M84" s="158"/>
      <c r="N84" s="95"/>
      <c r="O84" s="95"/>
      <c r="P84" s="66"/>
    </row>
    <row r="85" spans="7:16" ht="15">
      <c r="G85" s="159">
        <f>G84/2</f>
        <v>33.355730128116825</v>
      </c>
      <c r="H85" s="160">
        <f>H84/2</f>
        <v>37.06192236457425</v>
      </c>
      <c r="I85" s="150" t="s">
        <v>244</v>
      </c>
      <c r="J85" s="151"/>
      <c r="K85" s="29" t="s">
        <v>245</v>
      </c>
      <c r="L85" s="158" t="s">
        <v>246</v>
      </c>
      <c r="M85" s="95"/>
      <c r="N85" s="95"/>
      <c r="O85" s="95"/>
      <c r="P85" s="66"/>
    </row>
    <row r="86" spans="7:16" ht="15">
      <c r="G86" s="161" t="s">
        <v>247</v>
      </c>
      <c r="H86" s="162"/>
      <c r="I86" s="162"/>
      <c r="J86" s="163"/>
      <c r="K86" s="29"/>
      <c r="L86" s="152"/>
      <c r="M86" s="158"/>
      <c r="N86" s="95"/>
      <c r="O86" s="95"/>
      <c r="P86" s="66"/>
    </row>
    <row r="87" spans="7:16" ht="15">
      <c r="G87" s="164">
        <f>G81/G75/G82</f>
        <v>75.32146163383388</v>
      </c>
      <c r="H87" s="165">
        <f>H81/H75/H82</f>
        <v>83.69051292648207</v>
      </c>
      <c r="I87" s="166" t="s">
        <v>242</v>
      </c>
      <c r="J87" s="167"/>
      <c r="K87" s="29" t="s">
        <v>248</v>
      </c>
      <c r="L87" s="158"/>
      <c r="M87" s="158"/>
      <c r="N87" s="95"/>
      <c r="O87" s="95"/>
      <c r="P87" s="66"/>
    </row>
    <row r="88" spans="7:16" ht="15.75" thickBot="1">
      <c r="G88" s="168">
        <f>G87/2</f>
        <v>37.66073081691694</v>
      </c>
      <c r="H88" s="169">
        <f>H87/2</f>
        <v>41.845256463241036</v>
      </c>
      <c r="I88" s="170" t="s">
        <v>244</v>
      </c>
      <c r="J88" s="171"/>
      <c r="K88" s="29" t="s">
        <v>249</v>
      </c>
      <c r="L88" s="158" t="s">
        <v>246</v>
      </c>
      <c r="M88" s="66"/>
      <c r="N88" s="66"/>
      <c r="O88" s="66"/>
      <c r="P88" s="66"/>
    </row>
    <row r="89" ht="15.75" thickTop="1"/>
  </sheetData>
  <mergeCells count="1">
    <mergeCell ref="G72:J72"/>
  </mergeCells>
  <conditionalFormatting sqref="E68:P68">
    <cfRule type="expression" priority="1" dxfId="0">
      <formula>E$68&gt;$D$68</formula>
    </cfRule>
  </conditionalFormatting>
  <printOptions/>
  <pageMargins left="0.25" right="0.25" top="0.75" bottom="0" header="0.3" footer="0.3"/>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
  <sheetViews>
    <sheetView zoomScale="85" zoomScaleNormal="85" workbookViewId="0" topLeftCell="A1"/>
  </sheetViews>
  <sheetFormatPr defaultColWidth="9.140625" defaultRowHeight="15"/>
  <cols>
    <col min="1" max="1" width="7.140625" style="0" customWidth="1"/>
    <col min="2" max="2" width="38.28125" style="0" customWidth="1"/>
    <col min="3" max="3" width="9.8515625" style="0" customWidth="1"/>
  </cols>
  <sheetData>
    <row r="1" ht="26.25">
      <c r="A1" s="47" t="s">
        <v>251</v>
      </c>
    </row>
    <row r="3" ht="15">
      <c r="B3" s="10" t="s">
        <v>0</v>
      </c>
    </row>
    <row r="4" spans="2:3" ht="15">
      <c r="B4" s="8" t="s">
        <v>1</v>
      </c>
      <c r="C4" s="9">
        <v>1000</v>
      </c>
    </row>
    <row r="5" spans="2:3" ht="15">
      <c r="B5" s="8" t="s">
        <v>2</v>
      </c>
      <c r="C5" s="9">
        <v>200</v>
      </c>
    </row>
    <row r="6" spans="2:3" ht="15">
      <c r="B6" s="8" t="s">
        <v>3</v>
      </c>
      <c r="C6" s="9">
        <v>-500</v>
      </c>
    </row>
    <row r="7" spans="2:3" ht="15">
      <c r="B7" s="8" t="s">
        <v>4</v>
      </c>
      <c r="C7" s="9">
        <v>-50</v>
      </c>
    </row>
    <row r="8" spans="2:3" ht="15">
      <c r="B8" s="8" t="s">
        <v>5</v>
      </c>
      <c r="C8" s="9">
        <v>20</v>
      </c>
    </row>
    <row r="9" spans="2:3" ht="15">
      <c r="B9" s="8" t="s">
        <v>6</v>
      </c>
      <c r="C9" s="9"/>
    </row>
    <row r="10" spans="2:3" ht="15">
      <c r="B10" s="8" t="s">
        <v>7</v>
      </c>
      <c r="C10" s="9">
        <v>0</v>
      </c>
    </row>
    <row r="11" spans="2:3" ht="15">
      <c r="B11" s="8" t="s">
        <v>8</v>
      </c>
      <c r="C11" s="9">
        <v>-30</v>
      </c>
    </row>
    <row r="12" spans="2:3" ht="15">
      <c r="B12" s="8" t="s">
        <v>9</v>
      </c>
      <c r="C12" s="9">
        <v>-50</v>
      </c>
    </row>
    <row r="13" spans="2:3" ht="15">
      <c r="B13" s="8" t="s">
        <v>10</v>
      </c>
      <c r="C13" s="12">
        <f>SUM(C4:C12)</f>
        <v>590</v>
      </c>
    </row>
    <row r="15" ht="15">
      <c r="B15" s="10" t="s">
        <v>12</v>
      </c>
    </row>
    <row r="16" spans="2:3" ht="15">
      <c r="B16" s="8" t="s">
        <v>13</v>
      </c>
      <c r="C16" s="9">
        <v>0</v>
      </c>
    </row>
    <row r="17" spans="2:3" ht="15">
      <c r="B17" s="8" t="s">
        <v>14</v>
      </c>
      <c r="C17" s="9">
        <v>0</v>
      </c>
    </row>
    <row r="18" spans="2:3" ht="15">
      <c r="B18" s="8" t="s">
        <v>15</v>
      </c>
      <c r="C18" s="9">
        <v>0</v>
      </c>
    </row>
    <row r="19" spans="2:3" ht="15">
      <c r="B19" s="8" t="s">
        <v>16</v>
      </c>
      <c r="C19" s="12">
        <f>SUM(C16:C18)</f>
        <v>0</v>
      </c>
    </row>
    <row r="21" ht="15">
      <c r="B21" s="10" t="s">
        <v>18</v>
      </c>
    </row>
    <row r="22" spans="2:3" ht="15">
      <c r="B22" s="8" t="s">
        <v>19</v>
      </c>
      <c r="C22" s="9">
        <v>500</v>
      </c>
    </row>
    <row r="23" spans="2:3" ht="15">
      <c r="B23" s="8" t="s">
        <v>20</v>
      </c>
      <c r="C23" s="9">
        <v>-200</v>
      </c>
    </row>
    <row r="24" spans="2:3" ht="15">
      <c r="B24" s="8" t="s">
        <v>21</v>
      </c>
      <c r="C24" s="9">
        <v>-50</v>
      </c>
    </row>
    <row r="25" spans="2:3" ht="15">
      <c r="B25" s="8" t="s">
        <v>22</v>
      </c>
      <c r="C25" s="12">
        <f>SUM(C22:C24)</f>
        <v>250</v>
      </c>
    </row>
    <row r="27" spans="2:3" ht="15.75" thickBot="1">
      <c r="B27" s="11" t="s">
        <v>24</v>
      </c>
      <c r="C27" s="13">
        <f>C13+C19+C25</f>
        <v>840</v>
      </c>
    </row>
    <row r="29" spans="2:3" ht="15">
      <c r="B29" s="11" t="s">
        <v>26</v>
      </c>
      <c r="C29" s="9">
        <v>100</v>
      </c>
    </row>
    <row r="30" ht="15.75" thickBot="1"/>
    <row r="31" spans="2:3" ht="15.75" thickBot="1">
      <c r="B31" s="11" t="s">
        <v>28</v>
      </c>
      <c r="C31" s="14">
        <f>C27+C29</f>
        <v>940</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63898-042F-4E5F-8C6A-31740BA64BAC}">
  <dimension ref="A1:D31"/>
  <sheetViews>
    <sheetView zoomScale="85" zoomScaleNormal="85" workbookViewId="0" topLeftCell="A1"/>
  </sheetViews>
  <sheetFormatPr defaultColWidth="9.140625" defaultRowHeight="15"/>
  <cols>
    <col min="1" max="1" width="7.140625" style="0" customWidth="1"/>
    <col min="2" max="2" width="43.7109375" style="0" customWidth="1"/>
    <col min="3" max="3" width="14.00390625" style="0" customWidth="1"/>
    <col min="4" max="4" width="43.7109375" style="0" customWidth="1"/>
  </cols>
  <sheetData>
    <row r="1" ht="26.25">
      <c r="A1" s="47" t="s">
        <v>251</v>
      </c>
    </row>
    <row r="2" ht="15.75" thickBot="1"/>
    <row r="3" spans="2:4" ht="30.75" thickBot="1">
      <c r="B3" s="15" t="s">
        <v>0</v>
      </c>
      <c r="C3" s="1"/>
      <c r="D3" s="1" t="s">
        <v>30</v>
      </c>
    </row>
    <row r="4" spans="2:4" ht="15.75" thickBot="1">
      <c r="B4" s="16" t="s">
        <v>31</v>
      </c>
      <c r="C4" s="24">
        <v>15000</v>
      </c>
      <c r="D4" s="2"/>
    </row>
    <row r="5" spans="2:4" ht="15.75" thickBot="1">
      <c r="B5" s="16" t="s">
        <v>32</v>
      </c>
      <c r="C5" s="24">
        <v>1000</v>
      </c>
      <c r="D5" s="2" t="s">
        <v>33</v>
      </c>
    </row>
    <row r="6" spans="2:4" ht="15.75" thickBot="1">
      <c r="B6" s="16" t="s">
        <v>34</v>
      </c>
      <c r="C6" s="24">
        <v>-1500</v>
      </c>
      <c r="D6" s="2" t="s">
        <v>35</v>
      </c>
    </row>
    <row r="7" spans="2:4" ht="15.75" thickBot="1">
      <c r="B7" s="16" t="s">
        <v>36</v>
      </c>
      <c r="C7" s="24">
        <v>-3000</v>
      </c>
      <c r="D7" s="2"/>
    </row>
    <row r="8" spans="2:4" ht="15.75" thickBot="1">
      <c r="B8" s="16" t="s">
        <v>37</v>
      </c>
      <c r="C8" s="24">
        <v>-500</v>
      </c>
      <c r="D8" s="2" t="s">
        <v>38</v>
      </c>
    </row>
    <row r="9" spans="2:4" ht="15.75" thickBot="1">
      <c r="B9" s="16" t="s">
        <v>39</v>
      </c>
      <c r="C9" s="24">
        <v>-150</v>
      </c>
      <c r="D9" s="2"/>
    </row>
    <row r="10" spans="2:4" ht="15.75" thickBot="1">
      <c r="B10" s="16" t="s">
        <v>40</v>
      </c>
      <c r="C10" s="24">
        <v>-2500</v>
      </c>
      <c r="D10" s="2"/>
    </row>
    <row r="11" spans="2:4" ht="15.75" thickBot="1">
      <c r="B11" s="16" t="s">
        <v>10</v>
      </c>
      <c r="C11" s="24">
        <f>SUM(C4:C10)</f>
        <v>8350</v>
      </c>
      <c r="D11" s="2" t="s">
        <v>11</v>
      </c>
    </row>
    <row r="12" spans="2:4" ht="15.75" thickBot="1">
      <c r="B12" s="3"/>
      <c r="C12" s="4"/>
      <c r="D12" s="4"/>
    </row>
    <row r="13" spans="2:4" ht="75.75" thickBot="1">
      <c r="B13" s="17" t="s">
        <v>12</v>
      </c>
      <c r="C13" s="5"/>
      <c r="D13" s="5" t="s">
        <v>41</v>
      </c>
    </row>
    <row r="14" spans="2:4" ht="15.75" thickBot="1">
      <c r="B14" s="18" t="s">
        <v>42</v>
      </c>
      <c r="C14" s="25">
        <v>0</v>
      </c>
      <c r="D14" s="5"/>
    </row>
    <row r="15" spans="2:4" ht="15.75" thickBot="1">
      <c r="B15" s="18" t="s">
        <v>43</v>
      </c>
      <c r="C15" s="25">
        <v>0</v>
      </c>
      <c r="D15" s="5"/>
    </row>
    <row r="16" spans="2:4" ht="15.75" thickBot="1">
      <c r="B16" s="18" t="s">
        <v>44</v>
      </c>
      <c r="C16" s="25">
        <v>0</v>
      </c>
      <c r="D16" s="5"/>
    </row>
    <row r="17" spans="2:4" ht="15.75" thickBot="1">
      <c r="B17" s="18" t="s">
        <v>16</v>
      </c>
      <c r="C17" s="25">
        <f>SUM(C14:C16)</f>
        <v>0</v>
      </c>
      <c r="D17" s="5" t="s">
        <v>17</v>
      </c>
    </row>
    <row r="18" spans="2:4" ht="15.75" thickBot="1">
      <c r="B18" s="3"/>
      <c r="C18" s="4"/>
      <c r="D18" s="4"/>
    </row>
    <row r="19" spans="2:4" ht="45.75" thickBot="1">
      <c r="B19" s="19" t="s">
        <v>18</v>
      </c>
      <c r="C19" s="6"/>
      <c r="D19" s="6" t="s">
        <v>45</v>
      </c>
    </row>
    <row r="20" spans="2:4" ht="15.75" thickBot="1">
      <c r="B20" s="20" t="s">
        <v>46</v>
      </c>
      <c r="C20" s="26">
        <v>10000</v>
      </c>
      <c r="D20" s="6" t="s">
        <v>47</v>
      </c>
    </row>
    <row r="21" spans="2:4" ht="15.75" thickBot="1">
      <c r="B21" s="20" t="s">
        <v>48</v>
      </c>
      <c r="C21" s="26">
        <v>-2500</v>
      </c>
      <c r="D21" s="6" t="s">
        <v>49</v>
      </c>
    </row>
    <row r="22" spans="2:4" ht="15.75" thickBot="1">
      <c r="B22" s="20" t="s">
        <v>50</v>
      </c>
      <c r="C22" s="26">
        <v>-1500</v>
      </c>
      <c r="D22" s="6" t="s">
        <v>51</v>
      </c>
    </row>
    <row r="23" spans="2:4" ht="15.75" thickBot="1">
      <c r="B23" s="20" t="s">
        <v>52</v>
      </c>
      <c r="C23" s="26">
        <v>0</v>
      </c>
      <c r="D23" s="6" t="s">
        <v>53</v>
      </c>
    </row>
    <row r="24" spans="2:4" ht="15.75" thickBot="1">
      <c r="B24" s="20" t="s">
        <v>54</v>
      </c>
      <c r="C24" s="26">
        <v>5000</v>
      </c>
      <c r="D24" s="6" t="s">
        <v>55</v>
      </c>
    </row>
    <row r="25" spans="2:4" ht="15.75" thickBot="1">
      <c r="B25" s="20" t="s">
        <v>22</v>
      </c>
      <c r="C25" s="26">
        <f>SUM(C20:C24)</f>
        <v>11000</v>
      </c>
      <c r="D25" s="6" t="s">
        <v>23</v>
      </c>
    </row>
    <row r="26" spans="2:4" ht="15.75" thickBot="1">
      <c r="B26" s="21"/>
      <c r="C26" s="4"/>
      <c r="D26" s="4"/>
    </row>
    <row r="27" spans="2:4" ht="30.75" thickBot="1">
      <c r="B27" s="23" t="s">
        <v>24</v>
      </c>
      <c r="C27" s="27">
        <f>C11+C17+C25</f>
        <v>19350</v>
      </c>
      <c r="D27" s="7" t="s">
        <v>25</v>
      </c>
    </row>
    <row r="28" spans="2:4" ht="15.75" thickBot="1">
      <c r="B28" s="22"/>
      <c r="C28" s="28"/>
      <c r="D28" s="7"/>
    </row>
    <row r="29" spans="2:4" ht="15.75" thickBot="1">
      <c r="B29" s="23" t="s">
        <v>26</v>
      </c>
      <c r="C29" s="27">
        <v>2500</v>
      </c>
      <c r="D29" s="7" t="s">
        <v>27</v>
      </c>
    </row>
    <row r="30" spans="2:4" ht="15.75" thickBot="1">
      <c r="B30" s="22"/>
      <c r="C30" s="28"/>
      <c r="D30" s="7"/>
    </row>
    <row r="31" spans="2:4" ht="15.75" thickBot="1">
      <c r="B31" s="23" t="s">
        <v>28</v>
      </c>
      <c r="C31" s="27">
        <f>C27+C29</f>
        <v>21850</v>
      </c>
      <c r="D31" s="7" t="s">
        <v>29</v>
      </c>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556FA-A692-4FBD-B083-3080C051460F}">
  <sheetPr>
    <tabColor rgb="FF00B0F0"/>
    <pageSetUpPr fitToPage="1"/>
  </sheetPr>
  <dimension ref="A1:F46"/>
  <sheetViews>
    <sheetView zoomScale="85" zoomScaleNormal="85" workbookViewId="0" topLeftCell="A1">
      <pane ySplit="3" topLeftCell="A4" activePane="bottomLeft" state="frozen"/>
      <selection pane="bottomLeft" activeCell="A1" sqref="A1"/>
    </sheetView>
  </sheetViews>
  <sheetFormatPr defaultColWidth="9.140625" defaultRowHeight="15"/>
  <cols>
    <col min="1" max="1" width="7.140625" style="0" customWidth="1"/>
    <col min="2" max="2" width="30.00390625" style="0" customWidth="1"/>
    <col min="3" max="3" width="36.00390625" style="0" customWidth="1"/>
    <col min="4" max="4" width="10.7109375" style="0" customWidth="1"/>
    <col min="5" max="5" width="13.00390625" style="0" customWidth="1"/>
    <col min="6" max="6" width="9.421875" style="29" bestFit="1" customWidth="1"/>
  </cols>
  <sheetData>
    <row r="1" ht="26.25">
      <c r="A1" s="47" t="s">
        <v>89</v>
      </c>
    </row>
    <row r="2" spans="2:5" ht="15.75" thickBot="1">
      <c r="B2" s="45"/>
      <c r="C2" s="46"/>
      <c r="D2" s="45" t="s">
        <v>88</v>
      </c>
      <c r="E2" s="45" t="s">
        <v>87</v>
      </c>
    </row>
    <row r="3" spans="2:3" ht="15.75">
      <c r="B3" s="41" t="s">
        <v>86</v>
      </c>
      <c r="C3" s="33" t="s">
        <v>85</v>
      </c>
    </row>
    <row r="4" spans="2:5" ht="15">
      <c r="B4" t="s">
        <v>84</v>
      </c>
      <c r="C4" s="33" t="s">
        <v>78</v>
      </c>
      <c r="D4" s="34">
        <v>0</v>
      </c>
      <c r="E4" s="34">
        <v>0</v>
      </c>
    </row>
    <row r="5" spans="3:5" ht="15">
      <c r="C5" s="33" t="s">
        <v>83</v>
      </c>
      <c r="D5" s="34">
        <v>0</v>
      </c>
      <c r="E5" s="34">
        <v>0</v>
      </c>
    </row>
    <row r="6" spans="3:5" ht="15">
      <c r="C6" s="33" t="s">
        <v>82</v>
      </c>
      <c r="D6" s="34">
        <v>0</v>
      </c>
      <c r="E6" s="34">
        <v>0</v>
      </c>
    </row>
    <row r="7" spans="3:6" ht="15">
      <c r="C7" s="37" t="s">
        <v>81</v>
      </c>
      <c r="D7" s="44">
        <f>SUM(D4:D6)</f>
        <v>0</v>
      </c>
      <c r="E7" s="44">
        <f>SUM(E4:E6)</f>
        <v>0</v>
      </c>
      <c r="F7" s="29" t="s">
        <v>80</v>
      </c>
    </row>
    <row r="8" ht="15">
      <c r="C8" s="33"/>
    </row>
    <row r="9" spans="2:3" ht="15.75">
      <c r="B9" s="41" t="s">
        <v>79</v>
      </c>
      <c r="C9" s="33"/>
    </row>
    <row r="10" spans="2:5" ht="15">
      <c r="B10" s="8"/>
      <c r="C10" s="33" t="s">
        <v>78</v>
      </c>
      <c r="D10" s="38">
        <v>0</v>
      </c>
      <c r="E10" s="38">
        <v>0</v>
      </c>
    </row>
    <row r="11" spans="2:5" ht="15">
      <c r="B11" s="8"/>
      <c r="C11" s="33" t="s">
        <v>77</v>
      </c>
      <c r="D11" s="35">
        <v>0</v>
      </c>
      <c r="E11" s="35">
        <v>0</v>
      </c>
    </row>
    <row r="12" spans="3:6" ht="15">
      <c r="C12" s="37" t="s">
        <v>76</v>
      </c>
      <c r="D12" s="43">
        <f>SUM(D10:D11)</f>
        <v>0</v>
      </c>
      <c r="E12" s="43">
        <f>SUM(E10:E11)</f>
        <v>0</v>
      </c>
      <c r="F12" s="29" t="s">
        <v>75</v>
      </c>
    </row>
    <row r="13" spans="2:3" ht="15">
      <c r="B13" s="10"/>
      <c r="C13" s="33"/>
    </row>
    <row r="14" spans="2:6" ht="15">
      <c r="B14" s="8"/>
      <c r="C14" s="42" t="s">
        <v>74</v>
      </c>
      <c r="D14" s="36">
        <f>D7-D12</f>
        <v>0</v>
      </c>
      <c r="E14" s="36">
        <f>E7-E12</f>
        <v>0</v>
      </c>
      <c r="F14" s="29" t="s">
        <v>73</v>
      </c>
    </row>
    <row r="15" spans="2:5" ht="15">
      <c r="B15" s="8"/>
      <c r="C15" s="40"/>
      <c r="D15" s="34"/>
      <c r="E15" s="34"/>
    </row>
    <row r="16" spans="2:5" ht="15.75">
      <c r="B16" s="41" t="s">
        <v>72</v>
      </c>
      <c r="C16" s="40"/>
      <c r="D16" s="34"/>
      <c r="E16" s="34"/>
    </row>
    <row r="17" spans="2:5" ht="15">
      <c r="B17" s="31" t="s">
        <v>71</v>
      </c>
      <c r="C17" s="40"/>
      <c r="D17" s="34"/>
      <c r="E17" s="34"/>
    </row>
    <row r="18" spans="2:5" ht="15">
      <c r="B18" s="8"/>
      <c r="C18" s="39"/>
      <c r="D18" s="34">
        <v>0</v>
      </c>
      <c r="E18" s="34">
        <v>0</v>
      </c>
    </row>
    <row r="19" spans="2:5" ht="15">
      <c r="B19" s="8"/>
      <c r="C19" s="39"/>
      <c r="D19" s="34">
        <v>0</v>
      </c>
      <c r="E19" s="34">
        <v>0</v>
      </c>
    </row>
    <row r="20" spans="2:5" ht="15">
      <c r="B20" s="8"/>
      <c r="C20" s="39"/>
      <c r="D20" s="34">
        <v>0</v>
      </c>
      <c r="E20" s="34">
        <v>0</v>
      </c>
    </row>
    <row r="21" spans="2:5" ht="15">
      <c r="B21" s="8"/>
      <c r="C21" s="39"/>
      <c r="D21" s="34">
        <v>0</v>
      </c>
      <c r="E21" s="34">
        <v>0</v>
      </c>
    </row>
    <row r="22" spans="2:5" ht="15">
      <c r="B22" s="8"/>
      <c r="C22" s="39"/>
      <c r="D22" s="34">
        <v>0</v>
      </c>
      <c r="E22" s="34">
        <v>0</v>
      </c>
    </row>
    <row r="23" spans="2:5" ht="15">
      <c r="B23" s="8"/>
      <c r="C23" s="39"/>
      <c r="D23" s="34">
        <v>0</v>
      </c>
      <c r="E23" s="34">
        <v>0</v>
      </c>
    </row>
    <row r="24" spans="2:5" ht="15">
      <c r="B24" s="8"/>
      <c r="C24" s="39"/>
      <c r="D24" s="34">
        <v>0</v>
      </c>
      <c r="E24" s="34">
        <v>0</v>
      </c>
    </row>
    <row r="25" spans="2:5" ht="15">
      <c r="B25" s="8"/>
      <c r="C25" s="39"/>
      <c r="D25" s="34">
        <v>0</v>
      </c>
      <c r="E25" s="34">
        <v>0</v>
      </c>
    </row>
    <row r="26" spans="2:5" ht="15">
      <c r="B26" s="8"/>
      <c r="C26" s="39"/>
      <c r="D26" s="34">
        <v>0</v>
      </c>
      <c r="E26" s="34">
        <v>0</v>
      </c>
    </row>
    <row r="27" spans="2:5" ht="15">
      <c r="B27" s="8"/>
      <c r="C27" s="39"/>
      <c r="D27" s="34">
        <v>0</v>
      </c>
      <c r="E27" s="34">
        <v>0</v>
      </c>
    </row>
    <row r="28" spans="2:5" ht="15">
      <c r="B28" s="8"/>
      <c r="C28" s="39"/>
      <c r="D28" s="34">
        <v>0</v>
      </c>
      <c r="E28" s="34">
        <v>0</v>
      </c>
    </row>
    <row r="29" spans="2:5" ht="15">
      <c r="B29" s="8"/>
      <c r="C29" s="39"/>
      <c r="D29" s="34">
        <v>0</v>
      </c>
      <c r="E29" s="34">
        <v>0</v>
      </c>
    </row>
    <row r="30" spans="2:5" ht="15">
      <c r="B30" s="8"/>
      <c r="C30" s="39"/>
      <c r="D30" s="34">
        <v>0</v>
      </c>
      <c r="E30" s="34">
        <v>0</v>
      </c>
    </row>
    <row r="31" spans="2:5" ht="15">
      <c r="B31" s="8"/>
      <c r="C31" s="39"/>
      <c r="D31" s="34">
        <v>0</v>
      </c>
      <c r="E31" s="34">
        <v>0</v>
      </c>
    </row>
    <row r="32" spans="2:6" ht="15">
      <c r="B32" s="10"/>
      <c r="C32" s="37" t="s">
        <v>70</v>
      </c>
      <c r="D32" s="36">
        <f>SUM(D18:D31)</f>
        <v>0</v>
      </c>
      <c r="E32" s="36">
        <f>SUM(E18:E31)</f>
        <v>0</v>
      </c>
      <c r="F32" s="29" t="s">
        <v>69</v>
      </c>
    </row>
    <row r="33" spans="3:5" ht="15">
      <c r="C33" s="33"/>
      <c r="D33" s="35"/>
      <c r="E33" s="35"/>
    </row>
    <row r="34" spans="2:5" ht="15">
      <c r="B34" s="31" t="s">
        <v>68</v>
      </c>
      <c r="C34" s="33"/>
      <c r="D34" s="35"/>
      <c r="E34" s="35"/>
    </row>
    <row r="35" spans="2:5" ht="15">
      <c r="B35" s="8"/>
      <c r="C35" s="39"/>
      <c r="D35" s="34">
        <v>0</v>
      </c>
      <c r="E35" s="34">
        <v>0</v>
      </c>
    </row>
    <row r="36" spans="2:5" ht="15">
      <c r="B36" s="8"/>
      <c r="C36" s="39"/>
      <c r="D36" s="34">
        <v>0</v>
      </c>
      <c r="E36" s="34">
        <v>0</v>
      </c>
    </row>
    <row r="37" spans="2:5" ht="15">
      <c r="B37" s="8"/>
      <c r="C37" s="39"/>
      <c r="D37" s="38">
        <v>0</v>
      </c>
      <c r="E37" s="38">
        <v>0</v>
      </c>
    </row>
    <row r="38" spans="2:5" ht="15">
      <c r="B38" s="8"/>
      <c r="C38" s="39"/>
      <c r="D38" s="38">
        <v>0</v>
      </c>
      <c r="E38" s="38">
        <v>0</v>
      </c>
    </row>
    <row r="39" spans="2:5" ht="15">
      <c r="B39" s="8"/>
      <c r="C39" s="39"/>
      <c r="D39" s="38">
        <v>0</v>
      </c>
      <c r="E39" s="38">
        <v>0</v>
      </c>
    </row>
    <row r="40" spans="3:6" ht="15">
      <c r="C40" s="37" t="s">
        <v>67</v>
      </c>
      <c r="D40" s="36">
        <f>SUM(D35:D39)</f>
        <v>0</v>
      </c>
      <c r="E40" s="36">
        <f>SUM(E35:E39)</f>
        <v>0</v>
      </c>
      <c r="F40" s="29" t="s">
        <v>66</v>
      </c>
    </row>
    <row r="41" spans="3:4" ht="15">
      <c r="C41" s="33"/>
      <c r="D41" s="35"/>
    </row>
    <row r="42" spans="3:6" ht="15">
      <c r="C42" s="33" t="s">
        <v>65</v>
      </c>
      <c r="D42" s="30">
        <f>D14-D32-D40</f>
        <v>0</v>
      </c>
      <c r="E42" s="30">
        <f>E14-E32-E40</f>
        <v>0</v>
      </c>
      <c r="F42" s="29" t="s">
        <v>64</v>
      </c>
    </row>
    <row r="43" spans="3:6" ht="15">
      <c r="C43" s="33" t="s">
        <v>63</v>
      </c>
      <c r="D43" s="30">
        <f>SUM(D37:D39)*0.2</f>
        <v>0</v>
      </c>
      <c r="E43" s="34">
        <f>SUM(E37:E39)*0.2</f>
        <v>0</v>
      </c>
      <c r="F43" s="29" t="s">
        <v>62</v>
      </c>
    </row>
    <row r="44" spans="3:6" ht="15">
      <c r="C44" s="33" t="s">
        <v>61</v>
      </c>
      <c r="D44" s="30">
        <f>D42-D43</f>
        <v>0</v>
      </c>
      <c r="E44" s="30">
        <f>E42-E43</f>
        <v>0</v>
      </c>
      <c r="F44" s="29" t="s">
        <v>60</v>
      </c>
    </row>
    <row r="45" spans="3:6" ht="15">
      <c r="C45" s="32" t="s">
        <v>59</v>
      </c>
      <c r="D45" s="30">
        <f>IF(D44&lt;0,0,D44*0.3)</f>
        <v>0</v>
      </c>
      <c r="E45" s="30">
        <f>IF(E44&lt;0,0,E44*0.3)</f>
        <v>0</v>
      </c>
      <c r="F45" s="29" t="s">
        <v>58</v>
      </c>
    </row>
    <row r="46" spans="2:6" ht="15">
      <c r="B46" s="31" t="s">
        <v>57</v>
      </c>
      <c r="D46" s="30">
        <f>D44-D45</f>
        <v>0</v>
      </c>
      <c r="E46" s="30">
        <f>E44-E45</f>
        <v>0</v>
      </c>
      <c r="F46" s="29" t="s">
        <v>56</v>
      </c>
    </row>
  </sheetData>
  <printOptions gridLines="1"/>
  <pageMargins left="0.7" right="0.7" top="0.75" bottom="0.75" header="0.3" footer="0.3"/>
  <pageSetup fitToHeight="0"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2DEE-86EF-4A6C-8370-48FAE408517C}">
  <sheetPr>
    <tabColor rgb="FFFFFF00"/>
    <pageSetUpPr fitToPage="1"/>
  </sheetPr>
  <dimension ref="A1:E39"/>
  <sheetViews>
    <sheetView zoomScale="85" zoomScaleNormal="85" workbookViewId="0" topLeftCell="A1">
      <pane ySplit="3" topLeftCell="A4" activePane="bottomLeft" state="frozen"/>
      <selection pane="bottomLeft" activeCell="A1" sqref="A1"/>
    </sheetView>
  </sheetViews>
  <sheetFormatPr defaultColWidth="9.140625" defaultRowHeight="15"/>
  <cols>
    <col min="1" max="1" width="7.140625" style="0" customWidth="1"/>
    <col min="2" max="2" width="33.421875" style="0" bestFit="1" customWidth="1"/>
    <col min="3" max="3" width="39.00390625" style="0" bestFit="1" customWidth="1"/>
    <col min="4" max="4" width="10.7109375" style="0" customWidth="1"/>
    <col min="5" max="5" width="13.00390625" style="0" customWidth="1"/>
    <col min="6" max="6" width="9.421875" style="29" bestFit="1" customWidth="1"/>
  </cols>
  <sheetData>
    <row r="1" ht="26.25">
      <c r="A1" s="47" t="s">
        <v>250</v>
      </c>
    </row>
    <row r="2" spans="2:5" ht="15.75" thickBot="1">
      <c r="B2" s="45"/>
      <c r="C2" s="46"/>
      <c r="D2" s="45" t="s">
        <v>88</v>
      </c>
      <c r="E2" s="45" t="s">
        <v>87</v>
      </c>
    </row>
    <row r="3" spans="2:5" ht="18.75">
      <c r="B3" s="48" t="s">
        <v>90</v>
      </c>
      <c r="C3" s="32" t="s">
        <v>85</v>
      </c>
      <c r="D3" s="49"/>
      <c r="E3" s="49"/>
    </row>
    <row r="4" spans="2:5" ht="15">
      <c r="B4" s="50" t="s">
        <v>91</v>
      </c>
      <c r="C4" s="32" t="s">
        <v>92</v>
      </c>
      <c r="D4" s="38">
        <v>0</v>
      </c>
      <c r="E4" s="38">
        <v>0</v>
      </c>
    </row>
    <row r="5" spans="2:5" ht="15">
      <c r="B5" s="50"/>
      <c r="C5" s="32" t="s">
        <v>93</v>
      </c>
      <c r="D5" s="38">
        <v>0</v>
      </c>
      <c r="E5" s="38">
        <v>0</v>
      </c>
    </row>
    <row r="6" spans="2:5" ht="15">
      <c r="B6" s="50"/>
      <c r="C6" s="32" t="s">
        <v>94</v>
      </c>
      <c r="D6" s="38">
        <v>0</v>
      </c>
      <c r="E6" s="38">
        <v>0</v>
      </c>
    </row>
    <row r="7" spans="2:5" ht="15">
      <c r="B7" s="50"/>
      <c r="C7" s="32" t="s">
        <v>95</v>
      </c>
      <c r="D7" s="38">
        <v>0</v>
      </c>
      <c r="E7" s="38">
        <v>0</v>
      </c>
    </row>
    <row r="8" spans="2:5" ht="15">
      <c r="B8" s="50"/>
      <c r="C8" s="51" t="s">
        <v>96</v>
      </c>
      <c r="D8" s="52">
        <f>SUM(D4:D7)</f>
        <v>0</v>
      </c>
      <c r="E8" s="52">
        <f>SUM(E4:E7)</f>
        <v>0</v>
      </c>
    </row>
    <row r="9" spans="2:5" ht="15">
      <c r="B9" s="50"/>
      <c r="C9" s="32"/>
      <c r="D9" s="49"/>
      <c r="E9" s="49"/>
    </row>
    <row r="10" spans="2:5" ht="15.75">
      <c r="B10" s="53" t="s">
        <v>97</v>
      </c>
      <c r="C10" s="32"/>
      <c r="D10" s="49"/>
      <c r="E10" s="49"/>
    </row>
    <row r="11" spans="2:5" ht="15">
      <c r="B11" s="54"/>
      <c r="C11" s="32" t="s">
        <v>98</v>
      </c>
      <c r="D11" s="38">
        <v>0</v>
      </c>
      <c r="E11" s="38">
        <v>0</v>
      </c>
    </row>
    <row r="12" spans="2:5" ht="15">
      <c r="B12" s="54"/>
      <c r="C12" s="32" t="s">
        <v>99</v>
      </c>
      <c r="D12" s="55">
        <v>0</v>
      </c>
      <c r="E12" s="55">
        <v>0</v>
      </c>
    </row>
    <row r="13" spans="2:5" ht="15">
      <c r="B13" s="50"/>
      <c r="C13" s="51" t="s">
        <v>100</v>
      </c>
      <c r="D13" s="56">
        <f>SUM(D11:D12)</f>
        <v>0</v>
      </c>
      <c r="E13" s="56">
        <f>SUM(E11:E12)</f>
        <v>0</v>
      </c>
    </row>
    <row r="14" spans="2:5" ht="15">
      <c r="B14" s="50"/>
      <c r="C14" s="32"/>
      <c r="D14" s="49"/>
      <c r="E14" s="49"/>
    </row>
    <row r="15" spans="2:5" ht="15.75">
      <c r="B15" s="53" t="s">
        <v>101</v>
      </c>
      <c r="C15" s="57"/>
      <c r="D15" s="58"/>
      <c r="E15" s="55"/>
    </row>
    <row r="16" spans="2:5" ht="15">
      <c r="B16" s="54"/>
      <c r="C16" s="39" t="s">
        <v>102</v>
      </c>
      <c r="D16" s="38">
        <v>0</v>
      </c>
      <c r="E16" s="38">
        <v>0</v>
      </c>
    </row>
    <row r="17" spans="2:5" ht="15.75">
      <c r="B17" s="53"/>
      <c r="C17" s="39" t="s">
        <v>103</v>
      </c>
      <c r="D17" s="38">
        <v>0</v>
      </c>
      <c r="E17" s="38">
        <v>0</v>
      </c>
    </row>
    <row r="18" spans="2:5" ht="15">
      <c r="B18" s="59"/>
      <c r="C18" s="51" t="s">
        <v>104</v>
      </c>
      <c r="D18" s="56">
        <f>SUM(D16:D17)</f>
        <v>0</v>
      </c>
      <c r="E18" s="56">
        <f>SUM(E16:E17)</f>
        <v>0</v>
      </c>
    </row>
    <row r="19" spans="2:5" ht="15.75" thickBot="1">
      <c r="B19" s="59" t="s">
        <v>105</v>
      </c>
      <c r="C19" s="51"/>
      <c r="D19" s="60">
        <f>D8+D13+D18</f>
        <v>0</v>
      </c>
      <c r="E19" s="60">
        <f>E8+E13+E18</f>
        <v>0</v>
      </c>
    </row>
    <row r="20" spans="2:5" ht="15">
      <c r="B20" s="61"/>
      <c r="C20" s="39"/>
      <c r="D20" s="38"/>
      <c r="E20" s="38"/>
    </row>
    <row r="21" spans="2:5" ht="18.75">
      <c r="B21" s="62" t="s">
        <v>106</v>
      </c>
      <c r="C21" s="39"/>
      <c r="D21" s="38"/>
      <c r="E21" s="38"/>
    </row>
    <row r="22" spans="2:5" ht="15">
      <c r="B22" s="59" t="s">
        <v>107</v>
      </c>
      <c r="C22" s="39"/>
      <c r="D22" s="38"/>
      <c r="E22" s="38"/>
    </row>
    <row r="23" spans="2:5" ht="15">
      <c r="B23" s="54"/>
      <c r="C23" s="39" t="s">
        <v>108</v>
      </c>
      <c r="D23" s="38">
        <v>0</v>
      </c>
      <c r="E23" s="38">
        <v>0</v>
      </c>
    </row>
    <row r="24" spans="2:5" ht="15">
      <c r="B24" s="54"/>
      <c r="C24" s="39" t="s">
        <v>109</v>
      </c>
      <c r="D24" s="38">
        <v>0</v>
      </c>
      <c r="E24" s="38">
        <v>0</v>
      </c>
    </row>
    <row r="25" spans="2:5" ht="15">
      <c r="B25" s="54"/>
      <c r="C25" s="39" t="s">
        <v>110</v>
      </c>
      <c r="D25" s="38">
        <v>0</v>
      </c>
      <c r="E25" s="38">
        <v>0</v>
      </c>
    </row>
    <row r="26" spans="2:5" ht="15">
      <c r="B26" s="54"/>
      <c r="C26" s="39" t="s">
        <v>111</v>
      </c>
      <c r="D26" s="38">
        <v>0</v>
      </c>
      <c r="E26" s="38">
        <v>0</v>
      </c>
    </row>
    <row r="27" spans="2:5" ht="15">
      <c r="B27" s="54"/>
      <c r="C27" s="39" t="s">
        <v>112</v>
      </c>
      <c r="D27" s="38">
        <v>0</v>
      </c>
      <c r="E27" s="38">
        <v>0</v>
      </c>
    </row>
    <row r="28" spans="2:5" ht="15">
      <c r="B28" s="54"/>
      <c r="C28" s="57" t="s">
        <v>113</v>
      </c>
      <c r="D28" s="63">
        <f>SUM(D23:D27)</f>
        <v>0</v>
      </c>
      <c r="E28" s="64">
        <f>SUM(E23:E27)</f>
        <v>0</v>
      </c>
    </row>
    <row r="29" spans="2:5" ht="15">
      <c r="B29" s="59" t="s">
        <v>114</v>
      </c>
      <c r="C29" s="39"/>
      <c r="D29" s="38"/>
      <c r="E29" s="38"/>
    </row>
    <row r="30" spans="2:5" ht="15">
      <c r="B30" s="54"/>
      <c r="C30" s="39" t="s">
        <v>115</v>
      </c>
      <c r="D30" s="38">
        <v>0</v>
      </c>
      <c r="E30" s="38">
        <v>0</v>
      </c>
    </row>
    <row r="31" spans="2:5" ht="15">
      <c r="B31" s="54"/>
      <c r="C31" s="39" t="s">
        <v>116</v>
      </c>
      <c r="D31" s="38">
        <v>0</v>
      </c>
      <c r="E31" s="38">
        <v>0</v>
      </c>
    </row>
    <row r="32" spans="2:5" ht="15">
      <c r="B32" s="54"/>
      <c r="C32" s="57" t="s">
        <v>117</v>
      </c>
      <c r="D32" s="63">
        <f>SUM(D30:D31)</f>
        <v>0</v>
      </c>
      <c r="E32" s="64">
        <f>SUM(E30:E31)</f>
        <v>0</v>
      </c>
    </row>
    <row r="33" spans="2:5" ht="15">
      <c r="B33" s="54"/>
      <c r="C33" s="39"/>
      <c r="D33" s="38"/>
      <c r="E33" s="38"/>
    </row>
    <row r="34" spans="2:5" ht="15">
      <c r="B34" s="50" t="s">
        <v>118</v>
      </c>
      <c r="C34" s="51"/>
      <c r="D34" s="58"/>
      <c r="E34" s="55"/>
    </row>
    <row r="35" spans="2:5" ht="15">
      <c r="B35" s="50"/>
      <c r="C35" s="32" t="s">
        <v>119</v>
      </c>
      <c r="D35" s="55"/>
      <c r="E35" s="55">
        <v>0</v>
      </c>
    </row>
    <row r="36" spans="2:5" ht="15">
      <c r="B36" s="59"/>
      <c r="C36" s="32" t="s">
        <v>120</v>
      </c>
      <c r="D36" s="55"/>
      <c r="E36" s="55">
        <v>0</v>
      </c>
    </row>
    <row r="37" spans="2:5" ht="15">
      <c r="B37" s="54"/>
      <c r="C37" s="39" t="s">
        <v>121</v>
      </c>
      <c r="D37" s="38"/>
      <c r="E37" s="55">
        <v>0</v>
      </c>
    </row>
    <row r="38" spans="2:5" ht="15">
      <c r="B38" s="54"/>
      <c r="C38" s="57" t="s">
        <v>122</v>
      </c>
      <c r="D38" s="64">
        <f>SUM(D35:D37)</f>
        <v>0</v>
      </c>
      <c r="E38" s="64">
        <f>SUM(E35:E37)</f>
        <v>0</v>
      </c>
    </row>
    <row r="39" spans="2:5" ht="15">
      <c r="B39" s="50" t="s">
        <v>123</v>
      </c>
      <c r="C39" s="49"/>
      <c r="D39" s="65">
        <f>D28+D32+D38</f>
        <v>0</v>
      </c>
      <c r="E39" s="65">
        <f>E28+E32+E38</f>
        <v>0</v>
      </c>
    </row>
  </sheetData>
  <printOptions gridLines="1"/>
  <pageMargins left="0.7" right="0.7" top="0.75" bottom="0.75" header="0.3" footer="0.3"/>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2019-11-25T17:19:50Z</dcterms:modified>
  <cp:category/>
  <cp:version/>
  <cp:contentType/>
  <cp:contentStatus/>
</cp:coreProperties>
</file>